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NogantA\Desktop\QS DEPARTMENT\PACKAGE WORK\SUPPORT SERVICES\KHANYI\GENERATORS NEW CONTRACT\"/>
    </mc:Choice>
  </mc:AlternateContent>
  <xr:revisionPtr revIDLastSave="0" documentId="13_ncr:1_{5544B4B1-FB3F-430A-8234-A07A522E8B0A}" xr6:coauthVersionLast="47" xr6:coauthVersionMax="47" xr10:uidLastSave="{00000000-0000-0000-0000-000000000000}"/>
  <bookViews>
    <workbookView xWindow="28680" yWindow="-75" windowWidth="29040" windowHeight="15840" activeTab="4" xr2:uid="{00000000-000D-0000-FFFF-FFFF00000000}"/>
  </bookViews>
  <sheets>
    <sheet name="Read me" sheetId="15" r:id="rId1"/>
    <sheet name="Cover Page" sheetId="16" r:id="rId2"/>
    <sheet name="QS Report" sheetId="2" state="hidden" r:id="rId3"/>
    <sheet name="5.1.1 Preamble" sheetId="17" r:id="rId4"/>
    <sheet name="5.1.2 BoQ" sheetId="11" r:id="rId5"/>
    <sheet name="CPA" sheetId="5" state="hidden" r:id="rId6"/>
    <sheet name="Estimated Qty For Call-Outs" sheetId="6" state="hidden" r:id="rId7"/>
    <sheet name="Current Rate" sheetId="7" state="hidden" r:id="rId8"/>
    <sheet name="Variance" sheetId="8" state="hidden" r:id="rId9"/>
  </sheets>
  <externalReferences>
    <externalReference r:id="rId10"/>
    <externalReference r:id="rId11"/>
  </externalReferences>
  <definedNames>
    <definedName name="_xlnm.Print_Area" localSheetId="3">'5.1.1 Preamble'!$A$1:$C$13</definedName>
    <definedName name="_xlnm.Print_Area" localSheetId="4">'5.1.2 BoQ'!$A$1:$H$70</definedName>
    <definedName name="_xlnm.Print_Area" localSheetId="1">'Cover Page'!$A$1:$D$50</definedName>
    <definedName name="_xlnm.Print_Area" localSheetId="0">'Read me'!$A$1:$D$29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 i="15" l="1"/>
  <c r="C4" i="15"/>
  <c r="C2" i="15"/>
  <c r="G34" i="11"/>
  <c r="C5" i="17"/>
  <c r="C4" i="17"/>
  <c r="C3" i="17"/>
  <c r="C2" i="17"/>
  <c r="C1" i="17"/>
  <c r="G8" i="11"/>
  <c r="G9" i="11"/>
  <c r="G10" i="11"/>
  <c r="G17" i="11"/>
  <c r="G18" i="11"/>
  <c r="G19" i="11"/>
  <c r="G20" i="11"/>
  <c r="G21" i="11"/>
  <c r="G22" i="11"/>
  <c r="G23" i="11"/>
  <c r="G24" i="11"/>
  <c r="G25" i="11"/>
  <c r="G26" i="11"/>
  <c r="G30" i="11"/>
  <c r="G31" i="11"/>
  <c r="G32" i="11"/>
  <c r="G33" i="11"/>
  <c r="G35" i="11"/>
  <c r="G36" i="11"/>
  <c r="G37" i="11"/>
  <c r="G38" i="11"/>
  <c r="G39" i="11"/>
  <c r="G47" i="11"/>
  <c r="G48" i="11" s="1"/>
  <c r="G50" i="11"/>
  <c r="G51" i="11" s="1"/>
  <c r="G53" i="11"/>
  <c r="G54" i="11" s="1"/>
  <c r="G59" i="11"/>
  <c r="G60" i="11"/>
  <c r="G65" i="11"/>
  <c r="G66" i="11" s="1"/>
  <c r="G67" i="11" s="1"/>
  <c r="G62" i="11" l="1"/>
  <c r="G63" i="11" s="1"/>
  <c r="G55" i="11"/>
  <c r="G40" i="11"/>
  <c r="G27" i="11"/>
  <c r="G11" i="11"/>
  <c r="G41" i="11" l="1"/>
  <c r="G69" i="11" s="1"/>
  <c r="C30" i="16" s="1"/>
  <c r="Q6" i="6" l="1"/>
  <c r="Q10" i="6" s="1"/>
  <c r="Q14" i="6" s="1"/>
  <c r="Q16" i="6" s="1"/>
  <c r="Q18" i="6" s="1"/>
  <c r="H43" i="5" l="1"/>
  <c r="I43" i="5" s="1"/>
  <c r="J43" i="5" s="1"/>
  <c r="K43" i="5" s="1"/>
  <c r="D43" i="5"/>
  <c r="G44" i="2" l="1"/>
  <c r="G45" i="2"/>
  <c r="G46" i="2"/>
  <c r="G47" i="2"/>
  <c r="G48" i="2"/>
  <c r="G49" i="2"/>
  <c r="G50" i="2"/>
  <c r="G51" i="2"/>
  <c r="G52" i="2"/>
  <c r="G43" i="2"/>
  <c r="G27" i="2"/>
  <c r="G28" i="2"/>
  <c r="G29" i="2"/>
  <c r="G30" i="2"/>
  <c r="G31" i="2"/>
  <c r="G32" i="2"/>
  <c r="G33" i="2"/>
  <c r="G34" i="2"/>
  <c r="G35" i="2"/>
  <c r="G26" i="2"/>
  <c r="H15" i="8" l="1"/>
  <c r="F15" i="8"/>
  <c r="E15" i="8"/>
  <c r="I8" i="8"/>
  <c r="I7" i="8"/>
  <c r="I6" i="8"/>
  <c r="I5" i="8"/>
  <c r="I4" i="8"/>
  <c r="I13" i="8"/>
  <c r="I12" i="8"/>
  <c r="I11" i="8"/>
  <c r="I10" i="8"/>
  <c r="I9" i="8"/>
  <c r="H8" i="5"/>
  <c r="I8" i="5" s="1"/>
  <c r="J8" i="5" s="1"/>
  <c r="K8" i="5" s="1"/>
  <c r="D8" i="5"/>
  <c r="D9" i="5"/>
  <c r="D10" i="5"/>
  <c r="D11" i="5"/>
  <c r="D12" i="5"/>
  <c r="D13" i="5"/>
  <c r="D14" i="5"/>
  <c r="D15" i="5"/>
  <c r="D16" i="5"/>
  <c r="I15" i="8" l="1"/>
  <c r="G65" i="2" l="1"/>
  <c r="G53" i="2"/>
  <c r="G55" i="2" s="1"/>
  <c r="M6" i="6"/>
  <c r="M10" i="6" s="1"/>
  <c r="M14" i="6" s="1"/>
  <c r="M16" i="6" s="1"/>
  <c r="M18" i="6" s="1"/>
  <c r="E97" i="2" l="1"/>
  <c r="I6" i="6"/>
  <c r="I10" i="6" s="1"/>
  <c r="I14" i="6" s="1"/>
  <c r="I16" i="6" s="1"/>
  <c r="I18" i="6" s="1"/>
  <c r="G62" i="2"/>
  <c r="H97" i="2" l="1"/>
  <c r="E8" i="6"/>
  <c r="J39" i="5"/>
  <c r="J35" i="5"/>
  <c r="H38" i="5"/>
  <c r="H34" i="5"/>
  <c r="D38" i="5"/>
  <c r="D34" i="5"/>
  <c r="H30" i="5"/>
  <c r="H29" i="5"/>
  <c r="H28" i="5"/>
  <c r="H27" i="5"/>
  <c r="H26" i="5"/>
  <c r="H25" i="5"/>
  <c r="H24" i="5"/>
  <c r="H23" i="5"/>
  <c r="H22" i="5"/>
  <c r="H21" i="5"/>
  <c r="H9" i="5"/>
  <c r="H10" i="5"/>
  <c r="H11" i="5"/>
  <c r="H12" i="5"/>
  <c r="H13" i="5"/>
  <c r="H14" i="5"/>
  <c r="H15" i="5"/>
  <c r="H16" i="5"/>
  <c r="H17" i="5"/>
  <c r="I29" i="5"/>
  <c r="J29" i="5" s="1"/>
  <c r="D22" i="5"/>
  <c r="D23" i="5"/>
  <c r="D24" i="5"/>
  <c r="I24" i="5" s="1"/>
  <c r="J24" i="5" s="1"/>
  <c r="D25" i="5"/>
  <c r="D26" i="5"/>
  <c r="D27" i="5"/>
  <c r="D28" i="5"/>
  <c r="I28" i="5" s="1"/>
  <c r="J28" i="5" s="1"/>
  <c r="D29" i="5"/>
  <c r="D30" i="5"/>
  <c r="D21" i="5"/>
  <c r="I10" i="5"/>
  <c r="J10" i="5" s="1"/>
  <c r="I14" i="5"/>
  <c r="J14" i="5" s="1"/>
  <c r="I16" i="5"/>
  <c r="J16" i="5" s="1"/>
  <c r="D17" i="5"/>
  <c r="E10" i="6" l="1"/>
  <c r="E14" i="6" s="1"/>
  <c r="I23" i="5"/>
  <c r="J23" i="5" s="1"/>
  <c r="I27" i="5"/>
  <c r="J27" i="5" s="1"/>
  <c r="I17" i="5"/>
  <c r="J17" i="5" s="1"/>
  <c r="K17" i="5" s="1"/>
  <c r="I13" i="5"/>
  <c r="J13" i="5" s="1"/>
  <c r="K13" i="5" s="1"/>
  <c r="I9" i="5"/>
  <c r="J9" i="5" s="1"/>
  <c r="I38" i="5"/>
  <c r="J38" i="5" s="1"/>
  <c r="I34" i="5"/>
  <c r="J34" i="5" s="1"/>
  <c r="I25" i="5"/>
  <c r="J25" i="5" s="1"/>
  <c r="K25" i="5" s="1"/>
  <c r="I21" i="5"/>
  <c r="J21" i="5" s="1"/>
  <c r="K21" i="5" s="1"/>
  <c r="I30" i="5"/>
  <c r="J30" i="5" s="1"/>
  <c r="I26" i="5"/>
  <c r="J26" i="5" s="1"/>
  <c r="K26" i="5" s="1"/>
  <c r="I22" i="5"/>
  <c r="J22" i="5" s="1"/>
  <c r="K22" i="5" s="1"/>
  <c r="I12" i="5"/>
  <c r="J12" i="5" s="1"/>
  <c r="K12" i="5" s="1"/>
  <c r="K9" i="5"/>
  <c r="I15" i="5"/>
  <c r="J15" i="5" s="1"/>
  <c r="K15" i="5" s="1"/>
  <c r="I11" i="5"/>
  <c r="J11" i="5" s="1"/>
  <c r="K14" i="5"/>
  <c r="K10" i="5"/>
  <c r="K16" i="5"/>
  <c r="K27" i="5"/>
  <c r="K29" i="5"/>
  <c r="K28" i="5"/>
  <c r="K24" i="5"/>
  <c r="K23" i="5"/>
  <c r="K30" i="5"/>
  <c r="E62" i="2"/>
  <c r="H62" i="2" s="1"/>
  <c r="F62" i="2"/>
  <c r="I62" i="2" s="1"/>
  <c r="E16" i="6" l="1"/>
  <c r="E18" i="6"/>
  <c r="G61" i="2"/>
  <c r="F61" i="2"/>
  <c r="K11" i="5"/>
  <c r="G36" i="2" l="1"/>
  <c r="G38" i="2" s="1"/>
  <c r="F57" i="2" s="1"/>
  <c r="I61" i="2"/>
  <c r="I63" i="2" s="1"/>
  <c r="H61" i="2"/>
  <c r="H63" i="2" s="1"/>
  <c r="F67" i="2" l="1"/>
  <c r="D72" i="2" s="1"/>
  <c r="E96" i="2"/>
  <c r="F72" i="2" l="1"/>
  <c r="G72" i="2" l="1"/>
  <c r="E9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Khanyisile Nginase</author>
  </authors>
  <commentList>
    <comment ref="D4" authorId="0" shapeId="0" xr:uid="{00000000-0006-0000-0400-000001000000}">
      <text>
        <r>
          <rPr>
            <b/>
            <sz val="9"/>
            <color indexed="81"/>
            <rFont val="Tahoma"/>
            <family val="2"/>
          </rPr>
          <t>Khanyisile Nginase:</t>
        </r>
        <r>
          <rPr>
            <sz val="9"/>
            <color indexed="81"/>
            <rFont val="Tahoma"/>
            <family val="2"/>
          </rPr>
          <t xml:space="preserve">
Feb 2020 and March 2020 indices not yet published</t>
        </r>
      </text>
    </comment>
  </commentList>
</comments>
</file>

<file path=xl/sharedStrings.xml><?xml version="1.0" encoding="utf-8"?>
<sst xmlns="http://schemas.openxmlformats.org/spreadsheetml/2006/main" count="520" uniqueCount="284">
  <si>
    <t>Originator :</t>
  </si>
  <si>
    <t>Phone:</t>
  </si>
  <si>
    <t xml:space="preserve">Email: </t>
  </si>
  <si>
    <t>To:</t>
  </si>
  <si>
    <t>PROJECT:</t>
  </si>
  <si>
    <t>ITEM NO.</t>
  </si>
  <si>
    <t>DESCRIPTION</t>
  </si>
  <si>
    <t xml:space="preserve">QUALIFICATIONS / CLARIFICATIONS </t>
  </si>
  <si>
    <t>RECOMMENDATION</t>
  </si>
  <si>
    <t>Kusile Power Station</t>
  </si>
  <si>
    <t>QS ESTIMATE REPORT</t>
  </si>
  <si>
    <t>COMMENTS</t>
  </si>
  <si>
    <t>UNIT</t>
  </si>
  <si>
    <t>OTHER COST IMPLICATIONS</t>
  </si>
  <si>
    <t>Contract Price Adjustment</t>
  </si>
  <si>
    <t>Forex</t>
  </si>
  <si>
    <t>VAT</t>
  </si>
  <si>
    <t>Template Number</t>
  </si>
  <si>
    <t>Template Revision</t>
  </si>
  <si>
    <t>Document Number</t>
  </si>
  <si>
    <t>Document Revision</t>
  </si>
  <si>
    <t>Authorisation Date</t>
  </si>
  <si>
    <t>July 2019</t>
  </si>
  <si>
    <t>Revision Date</t>
  </si>
  <si>
    <t>July 2022</t>
  </si>
  <si>
    <t>240-147384932</t>
  </si>
  <si>
    <t>Total Estimated cost</t>
  </si>
  <si>
    <t>Description</t>
  </si>
  <si>
    <t>Amount</t>
  </si>
  <si>
    <t>Total Cont. Amount</t>
  </si>
  <si>
    <t>Comments</t>
  </si>
  <si>
    <r>
      <rPr>
        <b/>
        <sz val="12"/>
        <rFont val="Arial"/>
        <family val="2"/>
      </rPr>
      <t>KUSILE POWER STATION PROJECT</t>
    </r>
    <r>
      <rPr>
        <b/>
        <sz val="14"/>
        <rFont val="Arial"/>
        <family val="2"/>
      </rPr>
      <t xml:space="preserve">
</t>
    </r>
    <r>
      <rPr>
        <b/>
        <sz val="12"/>
        <rFont val="Arial"/>
        <family val="2"/>
      </rPr>
      <t>QUANTITY SURVEYING REPORT</t>
    </r>
  </si>
  <si>
    <t>Khanyisile Nginase</t>
  </si>
  <si>
    <t>+27 13 680 3141</t>
  </si>
  <si>
    <t>nginask@eskom.co.za</t>
  </si>
  <si>
    <t>EMERGENCY DIESEL GENERATORS MAINTENANCE AT KUSILE POWER STATION PROJECT</t>
  </si>
  <si>
    <t>SUMMARY: PREVENTATIVE MAINTENANCE</t>
  </si>
  <si>
    <t>each</t>
  </si>
  <si>
    <t>3, 6 &amp; 9 months Service</t>
  </si>
  <si>
    <t>12 months service</t>
  </si>
  <si>
    <t>Amount Year One</t>
  </si>
  <si>
    <t>SUMMARY: NON-PREVENTATIVE MAINTENANCE</t>
  </si>
  <si>
    <t>1.1.1</t>
  </si>
  <si>
    <t>1.1.2</t>
  </si>
  <si>
    <t>1.1.3</t>
  </si>
  <si>
    <t>1.1.4</t>
  </si>
  <si>
    <t>1.1.5</t>
  </si>
  <si>
    <t>1.1.6</t>
  </si>
  <si>
    <t>1.1.7</t>
  </si>
  <si>
    <t>1.1.8</t>
  </si>
  <si>
    <t>1.1.9</t>
  </si>
  <si>
    <t>1.1.10</t>
  </si>
  <si>
    <t>1.2.1</t>
  </si>
  <si>
    <t>1.2.2</t>
  </si>
  <si>
    <t>Manpower/Labour</t>
  </si>
  <si>
    <t>Vehicle Recovery Rate/Km</t>
  </si>
  <si>
    <t>Normal Rate</t>
  </si>
  <si>
    <t>O/Time Rate</t>
  </si>
  <si>
    <t>Estimated Qty</t>
  </si>
  <si>
    <t>Estimated O/Time amount</t>
  </si>
  <si>
    <t>Sub-Total</t>
  </si>
  <si>
    <t>Parts (incl. but not limited to) Power wizard, batteries, fuel gauge, Element, Hose Kit</t>
  </si>
  <si>
    <t>Provisional Sum</t>
  </si>
  <si>
    <t>TOTAL NON - PREVENTATIVE MAINTENANCE</t>
  </si>
  <si>
    <t xml:space="preserve">3, 6 &amp; 9 months service Rate </t>
  </si>
  <si>
    <t xml:space="preserve">Annual  service Rate </t>
  </si>
  <si>
    <t>Olympian GEP 110-  Fire and Medical Generator 110 KVA</t>
  </si>
  <si>
    <t>Olympian GEP 165-  Security Induction Generator 165 KVA</t>
  </si>
  <si>
    <t>Engine Model C15- CM Building Generator 500 KVA</t>
  </si>
  <si>
    <t>500 Seater Canteen Generator 500 KVA</t>
  </si>
  <si>
    <t>Engine Model 3412-1200 Seater Canteen 900 KVA</t>
  </si>
  <si>
    <t>Engine Model C32-2000 Seater Canteen 1.1 MVA</t>
  </si>
  <si>
    <t xml:space="preserve">HV Yard Generation Village 300kVA Generator 300 KVA </t>
  </si>
  <si>
    <t>ADDD generator- 630kVA, 400V</t>
  </si>
  <si>
    <t>ACB Generator 199kW,400V</t>
  </si>
  <si>
    <t>MSP 29 generator 1.1 MVA</t>
  </si>
  <si>
    <t>Estimated Amount</t>
  </si>
  <si>
    <t>Manpower/ Labour</t>
  </si>
  <si>
    <t>hr</t>
  </si>
  <si>
    <t>Item No</t>
  </si>
  <si>
    <t>km</t>
  </si>
  <si>
    <t>Cont. 0%</t>
  </si>
  <si>
    <t>N/A</t>
  </si>
  <si>
    <t>Non-adjustable Rate @ 15%</t>
  </si>
  <si>
    <t>Amount Subject To CPA</t>
  </si>
  <si>
    <t>Base Indice</t>
  </si>
  <si>
    <t>Current Indice</t>
  </si>
  <si>
    <t xml:space="preserve">Factor </t>
  </si>
  <si>
    <t>Adjustment Amount</t>
  </si>
  <si>
    <t>New Rate</t>
  </si>
  <si>
    <t>Generator Description</t>
  </si>
  <si>
    <t xml:space="preserve">SUMMARY: </t>
  </si>
  <si>
    <t>PERSONNEL</t>
  </si>
  <si>
    <t>DIESEL PLANT FITTER</t>
  </si>
  <si>
    <t>ASSITANT</t>
  </si>
  <si>
    <t>ELECTRICIAN</t>
  </si>
  <si>
    <t>HOURS</t>
  </si>
  <si>
    <t>DURATION (DAYS)</t>
  </si>
  <si>
    <t>TOTAL HOURS</t>
  </si>
  <si>
    <t>ESTIMATED NO OF CALLOUTS</t>
  </si>
  <si>
    <t>Kilometers</t>
  </si>
  <si>
    <t>Kusile</t>
  </si>
  <si>
    <t>Witbank</t>
  </si>
  <si>
    <t>Total per Trip</t>
  </si>
  <si>
    <t>Total Kilometers</t>
  </si>
  <si>
    <t>Quantity Surveying</t>
  </si>
  <si>
    <t>Siliziwe Sali</t>
  </si>
  <si>
    <t>Quantity Surveyor</t>
  </si>
  <si>
    <t>EMERGENCY DIESEL GENERATORS MAINTENANCE AND SERVICE</t>
  </si>
  <si>
    <t>Pretoria</t>
  </si>
  <si>
    <t>Left rate as is</t>
  </si>
  <si>
    <t>Rates are based on the Market.</t>
  </si>
  <si>
    <t>Abongile Noganta</t>
  </si>
  <si>
    <t>QS Manager (Acting)</t>
  </si>
  <si>
    <t>07/12/2020</t>
  </si>
  <si>
    <t>be accepted</t>
  </si>
  <si>
    <r>
      <t xml:space="preserve">It is recommended that an estimated amount of </t>
    </r>
    <r>
      <rPr>
        <sz val="11"/>
        <rFont val="Arial"/>
        <family val="2"/>
      </rPr>
      <t/>
    </r>
  </si>
  <si>
    <t>ESTIMATED COST INCLUDING CONTINGENCY</t>
  </si>
  <si>
    <t>No contingency requested</t>
  </si>
  <si>
    <t>6% Allowance for inflation</t>
  </si>
  <si>
    <t>Tender Submission Date - 05 Aug 2020</t>
  </si>
  <si>
    <t>EST 003</t>
  </si>
  <si>
    <t>Avis Mokoala</t>
  </si>
  <si>
    <t>ESTIMATED COSTS FOR 12 MONTHS</t>
  </si>
  <si>
    <t>ESTIMATED COSTS FOR 10 MONTHS</t>
  </si>
  <si>
    <t>TOTAL ESTIMATED AMOUNT FOR 10 MONTHS (01 JANUARY 2023 TO 31 OCTOBER 2023)</t>
  </si>
  <si>
    <t>1200 Seater Canteen Generator</t>
  </si>
  <si>
    <t>IR Generator</t>
  </si>
  <si>
    <t>ACB Generator – North Gate Security</t>
  </si>
  <si>
    <t>Old Fire and Medical Generator</t>
  </si>
  <si>
    <t>2000 Seater Canteen Generator</t>
  </si>
  <si>
    <t>Security and Induction Generator</t>
  </si>
  <si>
    <t>CM Building Generator</t>
  </si>
  <si>
    <t>HV Yard Generator</t>
  </si>
  <si>
    <t>MSP 29 Generator</t>
  </si>
  <si>
    <t>ADDD Generator</t>
  </si>
  <si>
    <t>CATERPILLAR 900kVA,720kW,400V C32</t>
  </si>
  <si>
    <t>OLYMPIAN 330kVA,240kW,400V</t>
  </si>
  <si>
    <t xml:space="preserve">ELEGEN 200kVA,160kW,400V
</t>
  </si>
  <si>
    <t>OLYMPIAN 110kVA,88kW,400V GEP 110</t>
  </si>
  <si>
    <t>CATERPILLAR 1100kVA,880kW,400V C32</t>
  </si>
  <si>
    <t>OLYMPIAN 165kVA,132kW,400V GEP 165</t>
  </si>
  <si>
    <t>CATERPILLAR 500kVA,400kW,400V C15</t>
  </si>
  <si>
    <t>CATERPILLAR 1100kVA,800kW,400V C32</t>
  </si>
  <si>
    <t>ELEGEN 630kVA,400V</t>
  </si>
  <si>
    <t>Quarterly Service</t>
  </si>
  <si>
    <t>Annual Service</t>
  </si>
  <si>
    <t>Quarterly</t>
  </si>
  <si>
    <t>Annual</t>
  </si>
  <si>
    <t>Total Amounts</t>
  </si>
  <si>
    <t>Total Estimated Kilometers per month</t>
  </si>
  <si>
    <t>Total kilometers</t>
  </si>
  <si>
    <t>Total Estimated Hours per month</t>
  </si>
  <si>
    <t>Estimated Hours</t>
  </si>
  <si>
    <t>V-BELT SET</t>
  </si>
  <si>
    <t>OLYMPIAN 330kVA,240kW,400V - IR Generator</t>
  </si>
  <si>
    <t>OLYMPIAN 165kVA,132kW,400V GEP 165 - Security and Induction Generator</t>
  </si>
  <si>
    <t>OLYMPIAN 110kVA,88kW,400V GEP 110 - Old Fire and Medical Generator</t>
  </si>
  <si>
    <t>ELEGEN 630kVA,400V - ADDD Generator</t>
  </si>
  <si>
    <t>ELEGEN 200kVA,160kW,400V - ACB Generator – North Gate Security</t>
  </si>
  <si>
    <t>CATERPILLAR 1100kVA,880kW,400V C32 - 2000 Seater Canteen Generator</t>
  </si>
  <si>
    <t>CATERPILLAR 1100kVA,800kW,400V C32 - MSP 29 Generator</t>
  </si>
  <si>
    <t>CATERPILLAR 900kVA,720kW,400V C32 - 1200 Seater Canteen Generator</t>
  </si>
  <si>
    <t>CATERPILLAR 500kVA,400kW,400V C15 - CM Building Generator</t>
  </si>
  <si>
    <t>CATERPILLAR 500kVA,400kW,400V C15 - HV Yard Generator</t>
  </si>
  <si>
    <t>TOTAL PREVENTATIVE MAINTENANCE</t>
  </si>
  <si>
    <t>It is recommended that CPA be applicable after 12 months</t>
  </si>
  <si>
    <t>Prices are VAT excluding</t>
  </si>
  <si>
    <t>Rates Eskom Standard Rates compared to the Electrician/Technician taken from the National Bargaining Council for the Electrical Industry of South Africa</t>
  </si>
  <si>
    <t>19 months</t>
  </si>
  <si>
    <t>The current existing RFQ for the Maintenance and Service of Diesel Generators at Kusile Power Station has come to an end. An Emergency Diesel Generator Maintenance and Service RFQ is required for a period of 19 months.</t>
  </si>
  <si>
    <t>TOTAL ESTIMATED AMOUNT FOR 12 MONTHS (01 APRIL 2022 TO 31 DECEMBER 2022)</t>
  </si>
  <si>
    <t>AMOUNT</t>
  </si>
  <si>
    <t>NORMAL RATE</t>
  </si>
  <si>
    <t>ESTIMATED QUANTITY</t>
  </si>
  <si>
    <t>Total Duration (6 call outs per months for 19 months)</t>
  </si>
  <si>
    <t>Generator Spares Description</t>
  </si>
  <si>
    <t>24V CLASS A; 925A batteries</t>
  </si>
  <si>
    <t>24V CLASS A; 925A BATTERIES</t>
  </si>
  <si>
    <t>Joburg</t>
  </si>
  <si>
    <t>Electrician</t>
  </si>
  <si>
    <t>Sub-total</t>
  </si>
  <si>
    <t>QUARTERLY SERVICE</t>
  </si>
  <si>
    <t>RATE</t>
  </si>
  <si>
    <t>PREVENTATIVE MAINTENANCE</t>
  </si>
  <si>
    <t>Sub - Total for preventative maintenance</t>
  </si>
  <si>
    <t>NON-PREVENTATIVE MAINTENANCE</t>
  </si>
  <si>
    <t>NORMAL TIME</t>
  </si>
  <si>
    <t>2.1.1</t>
  </si>
  <si>
    <t>2.1.2</t>
  </si>
  <si>
    <t>OVER TIME</t>
  </si>
  <si>
    <t>2.2.1</t>
  </si>
  <si>
    <t>2.2.2</t>
  </si>
  <si>
    <t>TRAVELLING</t>
  </si>
  <si>
    <t>PROVISIONAL SUM</t>
  </si>
  <si>
    <t>sum</t>
  </si>
  <si>
    <t>Sub - Total for non-preventative maintenance</t>
  </si>
  <si>
    <t>Total Estimated Amount</t>
  </si>
  <si>
    <t>Estimated Quantity for Hours and Travelling</t>
  </si>
  <si>
    <t>NOTE:</t>
  </si>
  <si>
    <t>FOR THE TRAVELLING, THE QUANTITY FOR JOBURG WAS USED AS MOST OF THE PREVIOUS CONTRACTS, THE SUPPLIERS WERE FROM JOHANNESBURG AREA</t>
  </si>
  <si>
    <t>QUANTITY</t>
  </si>
  <si>
    <t>Sub - Total for provisional sum</t>
  </si>
  <si>
    <t>no</t>
  </si>
  <si>
    <t>SPARES</t>
  </si>
  <si>
    <t>Sub - Total for spares</t>
  </si>
  <si>
    <t>2.1 QUARTERLY SERVICE</t>
  </si>
  <si>
    <t>2.1.3</t>
  </si>
  <si>
    <t>2.1.4</t>
  </si>
  <si>
    <t>2.1.5</t>
  </si>
  <si>
    <t>2.1.6</t>
  </si>
  <si>
    <t>2.1.7</t>
  </si>
  <si>
    <t>2.1.8</t>
  </si>
  <si>
    <t>2.1.9</t>
  </si>
  <si>
    <t>2.1.10</t>
  </si>
  <si>
    <t>2.2 ANNUAL SERVICE</t>
  </si>
  <si>
    <t>2.2.3</t>
  </si>
  <si>
    <t>2.2.4</t>
  </si>
  <si>
    <t>2.2.5</t>
  </si>
  <si>
    <t>2.2.6</t>
  </si>
  <si>
    <t>2.2.7</t>
  </si>
  <si>
    <t>2.2.8</t>
  </si>
  <si>
    <t>2.2.9</t>
  </si>
  <si>
    <t>2.2.10</t>
  </si>
  <si>
    <t>3.1.1</t>
  </si>
  <si>
    <t>3.2.1</t>
  </si>
  <si>
    <t>3.3.1</t>
  </si>
  <si>
    <t>3.4.1</t>
  </si>
  <si>
    <t>3.4.2</t>
  </si>
  <si>
    <t>3.5.1</t>
  </si>
  <si>
    <t>Sub-Total for Fixed Costs</t>
  </si>
  <si>
    <t>FIXED COSTS</t>
  </si>
  <si>
    <t>Project:</t>
  </si>
  <si>
    <t>KUSILE POWER STATION PROJECT</t>
  </si>
  <si>
    <t>Enquiry No.</t>
  </si>
  <si>
    <t>Package Name:</t>
  </si>
  <si>
    <t>Tenderer's Name:</t>
  </si>
  <si>
    <t>Category of Offer:</t>
  </si>
  <si>
    <t>READ ME</t>
  </si>
  <si>
    <t>Read these notes BEFORE you commence input or make any changes to this workbook.</t>
  </si>
  <si>
    <t>The Tenderer must provide a clear indication on the Cover Sheet as to whether the offer is "main" or "alternative" (and if there are several alternatives, to number them). There must be a separate Excel file for each offer if applicable</t>
  </si>
  <si>
    <t>NOTE:  ALL CALCULATIONS ARE THE RESPONSIBILITY OF THE TENDERER, AND MUST BE CHECKED THOROUGHLY.  ANY DISCREPANCY FOUND IN THE CALCULATIONS IN THIS WORKBOOK MUST BE BROUGHT TO THE ATTENTION OF ESKOM, THROUGH THE DESIGNATED BUYER!</t>
  </si>
  <si>
    <t>This workbook contains the following sheets:</t>
  </si>
  <si>
    <t>Read Me</t>
  </si>
  <si>
    <t>This sheet provides an overview to the Tenderer of the content and role of the sheets making up the Price Schedules.  It will not form part of the tender or contract.</t>
  </si>
  <si>
    <t>Tender Cover Sheet</t>
  </si>
  <si>
    <t>This is the cover sheet for Section 5.1 and provides the total tender price.  It is also the source of the package name, tenderer name etc. for the other sheets.</t>
  </si>
  <si>
    <t>5.1.1 Preamble</t>
  </si>
  <si>
    <t>This sheet provides general guidelines for this section.</t>
  </si>
  <si>
    <t>5.1.2 Bills of Quantity (BOQ)</t>
  </si>
  <si>
    <t xml:space="preserve">This is the main data entry sheet for the Tenderer to complete. </t>
  </si>
  <si>
    <t>5.1.3 CPA Formula</t>
  </si>
  <si>
    <t>This sheet provides for CPA requirements.</t>
  </si>
  <si>
    <t>Conventions used in this workbook</t>
  </si>
  <si>
    <t>The following conventions have been used in this workbook to facilitate its accurate use:</t>
  </si>
  <si>
    <t>This GREEN shading is used for cells where DATA ENTRY is required from the Tenderer.  The Tenderer must complete the information in these GREEN shaded cells</t>
  </si>
  <si>
    <t>NOT APPLICABLE PRICE FIXED</t>
  </si>
  <si>
    <t>PLEASE REFRAIN from tampering with ANY other cells contained in this workbook as it may affect Eskom's standard formulae and lead to data integrity issues.</t>
  </si>
  <si>
    <t>PRICING INFORMATION</t>
  </si>
  <si>
    <t>TENDER INFORMATION</t>
  </si>
  <si>
    <t>ENQUIRY No.</t>
  </si>
  <si>
    <t>NAME OF PACKAGE:</t>
  </si>
  <si>
    <t xml:space="preserve">TENDERER’S NAME:  </t>
  </si>
  <si>
    <t>CATEGORY OF OFFER (MAIN, ALTERNATIVE 1, ETC):</t>
  </si>
  <si>
    <t>Annexure IT 5.1 Bill Of Quantities</t>
  </si>
  <si>
    <t>THE PRICE:  IN ZAR</t>
  </si>
  <si>
    <t>(excluding VAT)</t>
  </si>
  <si>
    <t>RAND VALUE IN WORDS</t>
  </si>
  <si>
    <t>DATE :</t>
  </si>
  <si>
    <t>FULL NAMES OF SIGNATORY:</t>
  </si>
  <si>
    <t>DESIGNATION OF SIGNATORY:</t>
  </si>
  <si>
    <t>SIGNATURE :</t>
  </si>
  <si>
    <t xml:space="preserve"> </t>
  </si>
  <si>
    <t xml:space="preserve">5.1.1.1 PREAMBLE TO PRICE SCHEDULE </t>
  </si>
  <si>
    <t xml:space="preserve">The Provisional Price Schedule provides the basis of valuation of all the work activities and inputs and information for general contract progress monitoring. </t>
  </si>
  <si>
    <t>The amount due at each application for payment date is based on activities and/or milestones completed as indicated on the Price Schedule/Bills of Quantities. The Tenderer must provide all necessary information which is required to determine amounts due in respect of each application for payment relative to the activities.</t>
  </si>
  <si>
    <t>The total of the prices must include for all direct and indirect costs, overheads, profits; on costs, risks, liabilities, obligations, etc. relative to the contract.</t>
  </si>
  <si>
    <t>Travelling Rate/Km</t>
  </si>
  <si>
    <t xml:space="preserve">TENDERERS TO PRICE IN LINE WITH THE SCOPE OF WORKS. </t>
  </si>
  <si>
    <t>Fixed health &amp; safety related costs (PPE, first aid box, medicals)</t>
  </si>
  <si>
    <t>Contractual requirements (including but not limited to SHE File, Environmental file, and mandatory SHE trainings throughout the contract duration)</t>
  </si>
  <si>
    <t xml:space="preserve">Environmental related costs as and when required for the duration of the contract (Removal of Hazardous waste, SHE Bins ect) </t>
  </si>
  <si>
    <t>DIESEL GENERATOR'S MAINTENANCE SERVICES</t>
  </si>
  <si>
    <t xml:space="preserve">The Tenderer must allow for all necessary costs to complete the works as required in terms of the specifications," Scope of Work  for Diesel Generator Maintenance Services at Kusile Power Station" and shall comply conditions of contract whether expressly stated or not in the Price Schedules. The Tenderer must provide the Project Manager with any breakdown of prices as may be required for specific items not detailed in the Activity Schedule prior to or after contract award.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</si>
</sst>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quot;R&quot;\ #,##0.00;[Red]&quot;R&quot;\ \-#,##0.00"/>
    <numFmt numFmtId="165" formatCode="_ &quot;R&quot;\ * #,##0.00_ ;_ &quot;R&quot;\ * \-#,##0.00_ ;_ &quot;R&quot;\ * &quot;-&quot;??_ ;_ @_ "/>
    <numFmt numFmtId="166" formatCode="_ * #,##0.00_ ;_ * \-#,##0.00_ ;_ * &quot;-&quot;??_ ;_ @_ "/>
    <numFmt numFmtId="167" formatCode="0.00_)"/>
    <numFmt numFmtId="168" formatCode="_ * #,##0_ ;_ * \-#,##0_ ;_ * &quot;-&quot;??_ ;_ @_ "/>
    <numFmt numFmtId="169" formatCode="&quot;R&quot;\ #,##0.00"/>
    <numFmt numFmtId="170" formatCode="0.0"/>
    <numFmt numFmtId="171" formatCode="General_)"/>
    <numFmt numFmtId="172" formatCode="_ * #,##0.0_ ;_ * \-#,##0.0_ ;_ * &quot;-&quot;??_ ;_ @_ "/>
    <numFmt numFmtId="174" formatCode="&quot;R&quot;\ #,##0.000000"/>
    <numFmt numFmtId="175" formatCode="_(* #,##0.0000_);_(* \(#,##0.0000\);_(* &quot;-&quot;??_);_(@_)"/>
    <numFmt numFmtId="176" formatCode="###\ ###\ ##0\ \ &quot;RAND&quot;;\-###\ ###\ ##0\ &quot;RAND&quot;"/>
  </numFmts>
  <fonts count="40" x14ac:knownFonts="1">
    <font>
      <sz val="11"/>
      <color theme="1"/>
      <name val="Calibri"/>
      <family val="2"/>
      <scheme val="minor"/>
    </font>
    <font>
      <sz val="11"/>
      <color theme="1"/>
      <name val="Calibri"/>
      <family val="2"/>
      <scheme val="minor"/>
    </font>
    <font>
      <sz val="10"/>
      <name val="Arial"/>
      <family val="2"/>
    </font>
    <font>
      <b/>
      <sz val="11"/>
      <color theme="1"/>
      <name val="Arial"/>
      <family val="2"/>
    </font>
    <font>
      <sz val="11"/>
      <color theme="1"/>
      <name val="Arial"/>
      <family val="2"/>
    </font>
    <font>
      <sz val="11"/>
      <name val="Arial"/>
      <family val="2"/>
    </font>
    <font>
      <u/>
      <sz val="10"/>
      <color indexed="12"/>
      <name val="Arial"/>
      <family val="2"/>
    </font>
    <font>
      <u/>
      <sz val="11"/>
      <color indexed="12"/>
      <name val="Arial"/>
      <family val="2"/>
    </font>
    <font>
      <b/>
      <sz val="11"/>
      <name val="Arial"/>
      <family val="2"/>
    </font>
    <font>
      <b/>
      <sz val="11"/>
      <color rgb="FF000000"/>
      <name val="Arial"/>
      <family val="2"/>
    </font>
    <font>
      <sz val="11"/>
      <color rgb="FF000000"/>
      <name val="Arial"/>
      <family val="2"/>
    </font>
    <font>
      <b/>
      <sz val="10"/>
      <name val="Arial"/>
      <family val="2"/>
    </font>
    <font>
      <b/>
      <sz val="14"/>
      <name val="Arial"/>
      <family val="2"/>
    </font>
    <font>
      <b/>
      <sz val="12"/>
      <name val="Arial"/>
      <family val="2"/>
    </font>
    <font>
      <b/>
      <sz val="10"/>
      <color rgb="FF0000FF"/>
      <name val="Arial"/>
      <family val="2"/>
    </font>
    <font>
      <b/>
      <sz val="12"/>
      <color theme="1"/>
      <name val="Arial"/>
      <family val="2"/>
    </font>
    <font>
      <b/>
      <sz val="14"/>
      <color theme="1"/>
      <name val="Arial"/>
      <family val="2"/>
    </font>
    <font>
      <sz val="12"/>
      <name val="Helv"/>
    </font>
    <font>
      <sz val="12"/>
      <color theme="1"/>
      <name val="Arial"/>
      <family val="2"/>
    </font>
    <font>
      <sz val="11"/>
      <color theme="1"/>
      <name val="Century Gothic"/>
      <family val="2"/>
    </font>
    <font>
      <b/>
      <sz val="12"/>
      <color theme="1"/>
      <name val="Century Gothic"/>
      <family val="2"/>
    </font>
    <font>
      <b/>
      <sz val="11"/>
      <color theme="1"/>
      <name val="Century Gothic"/>
      <family val="2"/>
    </font>
    <font>
      <sz val="9"/>
      <color indexed="81"/>
      <name val="Tahoma"/>
      <family val="2"/>
    </font>
    <font>
      <b/>
      <sz val="9"/>
      <color indexed="81"/>
      <name val="Tahoma"/>
      <family val="2"/>
    </font>
    <font>
      <i/>
      <sz val="11"/>
      <color theme="1"/>
      <name val="Century Gothic"/>
      <family val="2"/>
    </font>
    <font>
      <sz val="12"/>
      <name val="Arial"/>
      <family val="2"/>
    </font>
    <font>
      <sz val="12"/>
      <color indexed="12"/>
      <name val="Arial"/>
      <family val="2"/>
    </font>
    <font>
      <sz val="12"/>
      <color indexed="17"/>
      <name val="Arial"/>
      <family val="2"/>
    </font>
    <font>
      <sz val="12"/>
      <color indexed="10"/>
      <name val="Arial"/>
      <family val="2"/>
    </font>
    <font>
      <b/>
      <sz val="10"/>
      <color indexed="10"/>
      <name val="Arial"/>
      <family val="2"/>
    </font>
    <font>
      <sz val="10"/>
      <color indexed="17"/>
      <name val="Arial"/>
      <family val="2"/>
    </font>
    <font>
      <sz val="14"/>
      <name val="Arial"/>
      <family val="2"/>
    </font>
    <font>
      <b/>
      <sz val="20"/>
      <name val="Arial"/>
      <family val="2"/>
    </font>
    <font>
      <sz val="26"/>
      <name val="Arial"/>
      <family val="2"/>
    </font>
    <font>
      <b/>
      <sz val="14"/>
      <color indexed="10"/>
      <name val="Arial"/>
      <family val="2"/>
    </font>
    <font>
      <b/>
      <u/>
      <sz val="16"/>
      <name val="Arial"/>
      <family val="2"/>
    </font>
    <font>
      <b/>
      <sz val="16"/>
      <name val="Arial"/>
      <family val="2"/>
    </font>
    <font>
      <b/>
      <u/>
      <sz val="14"/>
      <color indexed="10"/>
      <name val="Arial"/>
      <family val="2"/>
    </font>
    <font>
      <sz val="16"/>
      <color theme="1"/>
      <name val="Arial"/>
      <family val="2"/>
    </font>
    <font>
      <b/>
      <sz val="16"/>
      <color rgb="FF000000"/>
      <name val="Arial"/>
      <family val="2"/>
    </font>
  </fonts>
  <fills count="7">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indexed="22"/>
        <bgColor indexed="64"/>
      </patternFill>
    </fill>
    <fill>
      <patternFill patternType="solid">
        <fgColor indexed="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auto="1"/>
      </right>
      <top style="medium">
        <color auto="1"/>
      </top>
      <bottom style="thin">
        <color auto="1"/>
      </bottom>
      <diagonal/>
    </border>
    <border>
      <left style="medium">
        <color indexed="64"/>
      </left>
      <right style="thin">
        <color auto="1"/>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right style="thin">
        <color auto="1"/>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top style="thin">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top/>
      <bottom style="medium">
        <color auto="1"/>
      </bottom>
      <diagonal/>
    </border>
  </borders>
  <cellStyleXfs count="11">
    <xf numFmtId="0" fontId="0" fillId="0" borderId="0"/>
    <xf numFmtId="166" fontId="1" fillId="0" borderId="0" applyFont="0" applyFill="0" applyBorder="0" applyAlignment="0" applyProtection="0"/>
    <xf numFmtId="0" fontId="2" fillId="0" borderId="0"/>
    <xf numFmtId="0" fontId="6" fillId="0" borderId="0" applyNumberFormat="0" applyFill="0" applyBorder="0" applyAlignment="0" applyProtection="0">
      <alignment vertical="top"/>
      <protection locked="0"/>
    </xf>
    <xf numFmtId="0" fontId="2" fillId="0" borderId="0"/>
    <xf numFmtId="0" fontId="2" fillId="0" borderId="0"/>
    <xf numFmtId="0" fontId="1" fillId="0" borderId="0"/>
    <xf numFmtId="171" fontId="17" fillId="0" borderId="0"/>
    <xf numFmtId="171" fontId="17" fillId="0" borderId="0"/>
    <xf numFmtId="0" fontId="2" fillId="0" borderId="0"/>
    <xf numFmtId="165" fontId="2" fillId="0" borderId="0" applyFont="0" applyFill="0" applyBorder="0" applyAlignment="0" applyProtection="0"/>
  </cellStyleXfs>
  <cellXfs count="404">
    <xf numFmtId="0" fontId="0" fillId="0" borderId="0" xfId="0"/>
    <xf numFmtId="0" fontId="3" fillId="0" borderId="0" xfId="2" quotePrefix="1" applyFont="1" applyFill="1" applyAlignment="1" applyProtection="1"/>
    <xf numFmtId="3" fontId="4" fillId="0" borderId="0" xfId="2" quotePrefix="1" applyNumberFormat="1" applyFont="1" applyFill="1" applyAlignment="1">
      <alignment horizontal="left"/>
    </xf>
    <xf numFmtId="0" fontId="4" fillId="0" borderId="0" xfId="2" applyFont="1" applyFill="1" applyAlignment="1"/>
    <xf numFmtId="0" fontId="3" fillId="0" borderId="0" xfId="2" applyFont="1" applyFill="1" applyAlignment="1"/>
    <xf numFmtId="0" fontId="7" fillId="0" borderId="0" xfId="3" applyFont="1" applyFill="1" applyAlignment="1" applyProtection="1"/>
    <xf numFmtId="0" fontId="4" fillId="0" borderId="0" xfId="3" applyFont="1" applyFill="1" applyAlignment="1" applyProtection="1"/>
    <xf numFmtId="0" fontId="3" fillId="0" borderId="0" xfId="2" applyFont="1" applyFill="1" applyAlignment="1">
      <alignment horizontal="left"/>
    </xf>
    <xf numFmtId="0" fontId="3" fillId="0" borderId="0" xfId="2" applyFont="1" applyFill="1" applyAlignment="1" applyProtection="1">
      <alignment horizontal="left"/>
    </xf>
    <xf numFmtId="15" fontId="3" fillId="0" borderId="0" xfId="2" applyNumberFormat="1" applyFont="1" applyFill="1" applyBorder="1" applyAlignment="1">
      <alignment horizontal="center"/>
    </xf>
    <xf numFmtId="0" fontId="10" fillId="0" borderId="1" xfId="0" applyFont="1" applyFill="1" applyBorder="1" applyAlignment="1">
      <alignment vertical="center"/>
    </xf>
    <xf numFmtId="169" fontId="4" fillId="0" borderId="0" xfId="5" applyNumberFormat="1" applyFont="1" applyFill="1" applyBorder="1" applyAlignment="1" applyProtection="1">
      <alignment wrapText="1"/>
    </xf>
    <xf numFmtId="169" fontId="4" fillId="0" borderId="0" xfId="5" applyNumberFormat="1" applyFont="1" applyFill="1" applyBorder="1" applyAlignment="1" applyProtection="1">
      <alignment vertical="center" wrapText="1"/>
    </xf>
    <xf numFmtId="0" fontId="4" fillId="0" borderId="0" xfId="4" applyFont="1" applyFill="1" applyBorder="1" applyAlignment="1" applyProtection="1">
      <alignment wrapText="1"/>
    </xf>
    <xf numFmtId="165" fontId="4" fillId="0" borderId="0" xfId="4" applyNumberFormat="1" applyFont="1" applyFill="1" applyBorder="1" applyAlignment="1" applyProtection="1">
      <alignment wrapText="1"/>
    </xf>
    <xf numFmtId="0" fontId="3" fillId="0" borderId="0" xfId="4" applyFont="1" applyFill="1" applyBorder="1" applyAlignment="1" applyProtection="1">
      <alignment horizontal="left"/>
    </xf>
    <xf numFmtId="0" fontId="3" fillId="0" borderId="0" xfId="2" applyFont="1" applyFill="1" applyBorder="1" applyAlignment="1">
      <alignment vertical="center" wrapText="1"/>
    </xf>
    <xf numFmtId="0" fontId="10" fillId="0" borderId="11" xfId="0" applyFont="1" applyFill="1" applyBorder="1" applyAlignment="1">
      <alignment vertical="center"/>
    </xf>
    <xf numFmtId="0" fontId="8" fillId="0" borderId="13" xfId="2" applyFont="1" applyFill="1" applyBorder="1" applyAlignment="1">
      <alignment horizontal="center" vertical="center" wrapText="1"/>
    </xf>
    <xf numFmtId="0" fontId="3" fillId="0" borderId="14" xfId="4" applyNumberFormat="1" applyFont="1" applyFill="1" applyBorder="1" applyAlignment="1">
      <alignment horizontal="left" vertical="center" wrapText="1"/>
    </xf>
    <xf numFmtId="0" fontId="3" fillId="0" borderId="14" xfId="4"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0" xfId="6" applyFont="1" applyFill="1" applyBorder="1" applyAlignment="1">
      <alignment vertical="center"/>
    </xf>
    <xf numFmtId="0" fontId="4" fillId="0" borderId="0" xfId="6" applyFont="1" applyFill="1" applyBorder="1" applyAlignment="1">
      <alignment vertical="center"/>
    </xf>
    <xf numFmtId="16" fontId="4" fillId="0" borderId="0" xfId="2" applyNumberFormat="1" applyFont="1" applyFill="1" applyAlignment="1">
      <alignment horizontal="center" vertical="center"/>
    </xf>
    <xf numFmtId="0" fontId="8" fillId="0" borderId="5" xfId="2" applyFont="1" applyFill="1" applyBorder="1" applyAlignment="1"/>
    <xf numFmtId="169" fontId="5" fillId="0" borderId="12" xfId="0" applyNumberFormat="1" applyFont="1" applyFill="1" applyBorder="1" applyAlignment="1">
      <alignment horizontal="center" vertical="center"/>
    </xf>
    <xf numFmtId="0" fontId="3" fillId="0" borderId="0" xfId="2" applyFont="1" applyFill="1" applyAlignment="1" applyProtection="1">
      <alignment wrapText="1"/>
    </xf>
    <xf numFmtId="0" fontId="3" fillId="0" borderId="3" xfId="4" applyFont="1" applyFill="1" applyBorder="1" applyAlignment="1" applyProtection="1">
      <alignment horizontal="left"/>
    </xf>
    <xf numFmtId="169" fontId="3" fillId="0" borderId="2" xfId="1" applyNumberFormat="1" applyFont="1" applyFill="1" applyBorder="1" applyAlignment="1">
      <alignment horizontal="center" wrapText="1"/>
    </xf>
    <xf numFmtId="170" fontId="8" fillId="0" borderId="0" xfId="2" applyNumberFormat="1" applyFont="1" applyFill="1" applyBorder="1" applyAlignment="1">
      <alignment horizontal="center" vertical="center" wrapText="1"/>
    </xf>
    <xf numFmtId="170" fontId="5" fillId="0" borderId="0" xfId="1" applyNumberFormat="1" applyFont="1" applyFill="1" applyBorder="1" applyAlignment="1">
      <alignment horizontal="center" vertical="center"/>
    </xf>
    <xf numFmtId="170" fontId="4" fillId="0" borderId="0" xfId="1" applyNumberFormat="1" applyFont="1" applyFill="1" applyBorder="1" applyAlignment="1">
      <alignment horizontal="center" vertical="center"/>
    </xf>
    <xf numFmtId="170" fontId="3" fillId="0" borderId="0" xfId="1" applyNumberFormat="1" applyFont="1" applyFill="1" applyBorder="1" applyAlignment="1">
      <alignment horizontal="center" vertical="center" wrapText="1"/>
    </xf>
    <xf numFmtId="0" fontId="5" fillId="0" borderId="0" xfId="5" applyFont="1" applyFill="1" applyBorder="1" applyAlignment="1" applyProtection="1"/>
    <xf numFmtId="0" fontId="4" fillId="0" borderId="0" xfId="0" applyFont="1" applyFill="1" applyAlignment="1"/>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49" fontId="14" fillId="0" borderId="1" xfId="0" applyNumberFormat="1" applyFont="1" applyFill="1" applyBorder="1" applyAlignment="1">
      <alignment horizontal="left" vertical="center" wrapText="1"/>
    </xf>
    <xf numFmtId="0" fontId="3" fillId="0" borderId="3" xfId="4" applyFont="1" applyFill="1" applyBorder="1" applyAlignment="1" applyProtection="1"/>
    <xf numFmtId="1" fontId="4" fillId="0" borderId="0" xfId="2" quotePrefix="1" applyNumberFormat="1" applyFont="1" applyFill="1" applyAlignment="1">
      <alignment horizontal="left"/>
    </xf>
    <xf numFmtId="0" fontId="6" fillId="0" borderId="0" xfId="3" applyFill="1" applyAlignment="1" applyProtection="1"/>
    <xf numFmtId="0" fontId="3" fillId="0" borderId="0" xfId="2" applyFont="1" applyFill="1" applyBorder="1" applyAlignment="1">
      <alignment vertical="center"/>
    </xf>
    <xf numFmtId="0" fontId="10" fillId="0" borderId="11" xfId="0" applyFont="1" applyFill="1" applyBorder="1" applyAlignment="1">
      <alignment vertical="top" wrapText="1"/>
    </xf>
    <xf numFmtId="166" fontId="3" fillId="0" borderId="0" xfId="1" applyFont="1" applyFill="1" applyBorder="1" applyAlignment="1">
      <alignment horizontal="left"/>
    </xf>
    <xf numFmtId="169" fontId="3" fillId="0" borderId="0" xfId="1" applyNumberFormat="1" applyFont="1" applyFill="1" applyBorder="1" applyAlignment="1">
      <alignment horizontal="center" wrapText="1"/>
    </xf>
    <xf numFmtId="168" fontId="5" fillId="0" borderId="10" xfId="1" applyNumberFormat="1" applyFont="1" applyFill="1" applyBorder="1" applyAlignment="1">
      <alignment horizontal="right" vertical="center"/>
    </xf>
    <xf numFmtId="0" fontId="8" fillId="0" borderId="27" xfId="2" applyFont="1" applyFill="1" applyBorder="1" applyAlignment="1"/>
    <xf numFmtId="0" fontId="3" fillId="0" borderId="28" xfId="0" applyFont="1" applyFill="1" applyBorder="1" applyAlignment="1">
      <alignment horizontal="center" vertical="center" wrapText="1"/>
    </xf>
    <xf numFmtId="169" fontId="5" fillId="0" borderId="29" xfId="0" applyNumberFormat="1" applyFont="1" applyFill="1" applyBorder="1" applyAlignment="1">
      <alignment horizontal="center" vertical="center"/>
    </xf>
    <xf numFmtId="0" fontId="8" fillId="0" borderId="2" xfId="2" applyFont="1" applyFill="1" applyBorder="1" applyAlignment="1">
      <alignment vertical="top"/>
    </xf>
    <xf numFmtId="0" fontId="5" fillId="0" borderId="0" xfId="2" applyFont="1" applyFill="1" applyBorder="1" applyAlignment="1">
      <alignment wrapText="1"/>
    </xf>
    <xf numFmtId="0" fontId="8" fillId="0" borderId="0" xfId="2" applyFont="1" applyFill="1" applyBorder="1" applyAlignment="1">
      <alignment vertical="top"/>
    </xf>
    <xf numFmtId="0" fontId="8" fillId="0" borderId="0" xfId="2" applyFont="1" applyFill="1" applyBorder="1" applyAlignment="1"/>
    <xf numFmtId="170" fontId="5" fillId="0" borderId="0" xfId="2" applyNumberFormat="1" applyFont="1" applyFill="1" applyBorder="1" applyAlignment="1">
      <alignment horizontal="center" vertical="center"/>
    </xf>
    <xf numFmtId="170" fontId="4" fillId="0" borderId="0" xfId="1" applyNumberFormat="1" applyFont="1" applyFill="1" applyBorder="1" applyAlignment="1">
      <alignment horizontal="center" vertical="center" wrapText="1"/>
    </xf>
    <xf numFmtId="0" fontId="19" fillId="0" borderId="0" xfId="0" applyFont="1"/>
    <xf numFmtId="0" fontId="19" fillId="0" borderId="34" xfId="0" applyFont="1" applyBorder="1"/>
    <xf numFmtId="2" fontId="19" fillId="0" borderId="34" xfId="0" applyNumberFormat="1" applyFont="1" applyBorder="1"/>
    <xf numFmtId="165" fontId="19" fillId="0" borderId="34" xfId="0" applyNumberFormat="1" applyFont="1" applyBorder="1"/>
    <xf numFmtId="169" fontId="10" fillId="0" borderId="11" xfId="0" applyNumberFormat="1" applyFont="1" applyFill="1" applyBorder="1" applyAlignment="1">
      <alignment horizontal="center" vertical="center"/>
    </xf>
    <xf numFmtId="169" fontId="10" fillId="0" borderId="1" xfId="0" applyNumberFormat="1" applyFont="1" applyFill="1" applyBorder="1" applyAlignment="1">
      <alignment horizontal="center" vertical="center"/>
    </xf>
    <xf numFmtId="165" fontId="8" fillId="0" borderId="2" xfId="2" applyNumberFormat="1" applyFont="1" applyFill="1" applyBorder="1" applyAlignment="1"/>
    <xf numFmtId="166" fontId="19" fillId="0" borderId="34" xfId="1" applyFont="1" applyBorder="1"/>
    <xf numFmtId="166" fontId="19" fillId="0" borderId="34" xfId="0" applyNumberFormat="1" applyFont="1" applyBorder="1"/>
    <xf numFmtId="0" fontId="19" fillId="0" borderId="0" xfId="0" applyFont="1" applyAlignment="1">
      <alignment vertical="center"/>
    </xf>
    <xf numFmtId="0" fontId="20" fillId="0" borderId="0" xfId="0" applyFont="1" applyAlignment="1">
      <alignment vertical="center"/>
    </xf>
    <xf numFmtId="165" fontId="19" fillId="0" borderId="34" xfId="1" applyNumberFormat="1" applyFont="1" applyBorder="1"/>
    <xf numFmtId="165" fontId="19" fillId="0" borderId="0" xfId="0" applyNumberFormat="1" applyFont="1"/>
    <xf numFmtId="165" fontId="19" fillId="0" borderId="0" xfId="1" applyNumberFormat="1" applyFont="1"/>
    <xf numFmtId="165" fontId="10" fillId="0" borderId="11"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8" fillId="0" borderId="4" xfId="2" applyFont="1" applyFill="1" applyBorder="1" applyAlignment="1">
      <alignment vertical="center"/>
    </xf>
    <xf numFmtId="166" fontId="20" fillId="0" borderId="0" xfId="1" applyFont="1" applyAlignment="1">
      <alignment vertical="center"/>
    </xf>
    <xf numFmtId="166" fontId="20" fillId="0" borderId="34" xfId="1" applyFont="1" applyBorder="1" applyAlignment="1">
      <alignment horizontal="center" vertical="center"/>
    </xf>
    <xf numFmtId="166" fontId="20" fillId="0" borderId="34" xfId="1" applyFont="1" applyBorder="1" applyAlignment="1">
      <alignment horizontal="center" vertical="center" wrapText="1"/>
    </xf>
    <xf numFmtId="166" fontId="19" fillId="0" borderId="0" xfId="1" applyFont="1"/>
    <xf numFmtId="166" fontId="19" fillId="0" borderId="34" xfId="1" applyFont="1" applyBorder="1" applyAlignment="1"/>
    <xf numFmtId="166" fontId="21" fillId="0" borderId="34" xfId="1" applyFont="1" applyBorder="1"/>
    <xf numFmtId="169" fontId="3" fillId="0" borderId="0" xfId="0" applyNumberFormat="1" applyFont="1" applyFill="1" applyAlignment="1">
      <alignment horizontal="center"/>
    </xf>
    <xf numFmtId="0" fontId="4" fillId="0" borderId="0" xfId="2" applyFont="1" applyFill="1" applyAlignment="1" applyProtection="1">
      <alignment horizontal="left" wrapText="1"/>
    </xf>
    <xf numFmtId="0" fontId="3" fillId="0" borderId="0" xfId="2" applyFont="1" applyFill="1" applyAlignment="1">
      <alignment vertical="center"/>
    </xf>
    <xf numFmtId="0" fontId="4" fillId="0" borderId="0" xfId="2" applyFont="1" applyFill="1" applyAlignment="1">
      <alignment horizontal="left" vertical="center"/>
    </xf>
    <xf numFmtId="0" fontId="4" fillId="0" borderId="0" xfId="3" applyFont="1" applyFill="1" applyAlignment="1" applyProtection="1">
      <alignment vertical="center"/>
    </xf>
    <xf numFmtId="0" fontId="3" fillId="0" borderId="2" xfId="4" applyNumberFormat="1" applyFont="1" applyFill="1" applyBorder="1" applyAlignment="1">
      <alignment wrapText="1"/>
    </xf>
    <xf numFmtId="0" fontId="19" fillId="4" borderId="0" xfId="0" applyFont="1" applyFill="1"/>
    <xf numFmtId="165" fontId="19" fillId="4" borderId="34" xfId="1" applyNumberFormat="1" applyFont="1" applyFill="1" applyBorder="1"/>
    <xf numFmtId="0" fontId="19" fillId="4" borderId="34" xfId="0" applyFont="1" applyFill="1" applyBorder="1"/>
    <xf numFmtId="17" fontId="19" fillId="4" borderId="34" xfId="0" applyNumberFormat="1" applyFont="1" applyFill="1" applyBorder="1"/>
    <xf numFmtId="166" fontId="19" fillId="4" borderId="34" xfId="1" applyFont="1" applyFill="1" applyBorder="1"/>
    <xf numFmtId="0" fontId="20" fillId="3" borderId="34" xfId="0" applyFont="1" applyFill="1" applyBorder="1" applyAlignment="1">
      <alignment vertical="center"/>
    </xf>
    <xf numFmtId="165" fontId="20" fillId="3" borderId="34" xfId="1" applyNumberFormat="1" applyFont="1" applyFill="1" applyBorder="1" applyAlignment="1">
      <alignment vertical="center" wrapText="1"/>
    </xf>
    <xf numFmtId="0" fontId="20" fillId="3" borderId="34" xfId="0" applyFont="1" applyFill="1" applyBorder="1" applyAlignment="1">
      <alignment vertical="center" wrapText="1"/>
    </xf>
    <xf numFmtId="165" fontId="20" fillId="3" borderId="34" xfId="0" applyNumberFormat="1" applyFont="1" applyFill="1" applyBorder="1" applyAlignment="1">
      <alignment vertical="center"/>
    </xf>
    <xf numFmtId="0" fontId="19" fillId="3" borderId="34" xfId="0" applyFont="1" applyFill="1" applyBorder="1" applyAlignment="1">
      <alignment vertical="center"/>
    </xf>
    <xf numFmtId="165" fontId="21" fillId="3" borderId="34" xfId="1" applyNumberFormat="1" applyFont="1" applyFill="1" applyBorder="1" applyAlignment="1">
      <alignment vertical="center"/>
    </xf>
    <xf numFmtId="0" fontId="21" fillId="3" borderId="34" xfId="0" applyFont="1" applyFill="1" applyBorder="1" applyAlignment="1">
      <alignment vertical="center" wrapText="1"/>
    </xf>
    <xf numFmtId="0" fontId="21" fillId="3" borderId="34" xfId="0" applyFont="1" applyFill="1" applyBorder="1" applyAlignment="1">
      <alignment vertical="center"/>
    </xf>
    <xf numFmtId="165" fontId="21" fillId="3" borderId="34" xfId="0" applyNumberFormat="1" applyFont="1" applyFill="1" applyBorder="1" applyAlignment="1">
      <alignment vertical="center"/>
    </xf>
    <xf numFmtId="166" fontId="3" fillId="0" borderId="16" xfId="1" applyFont="1" applyFill="1" applyBorder="1" applyAlignment="1">
      <alignment horizontal="right"/>
    </xf>
    <xf numFmtId="166" fontId="3" fillId="0" borderId="17" xfId="1" applyFont="1" applyFill="1" applyBorder="1" applyAlignment="1">
      <alignment horizontal="right"/>
    </xf>
    <xf numFmtId="166" fontId="3" fillId="0" borderId="26" xfId="1" applyFont="1" applyFill="1" applyBorder="1" applyAlignment="1">
      <alignment horizontal="right"/>
    </xf>
    <xf numFmtId="166" fontId="19" fillId="0" borderId="34" xfId="1" applyFont="1" applyBorder="1" applyAlignment="1"/>
    <xf numFmtId="166" fontId="16" fillId="0" borderId="0" xfId="1" applyFont="1" applyFill="1" applyBorder="1" applyAlignment="1">
      <alignment horizontal="left"/>
    </xf>
    <xf numFmtId="169" fontId="16" fillId="0" borderId="0" xfId="1" applyNumberFormat="1" applyFont="1" applyFill="1" applyBorder="1" applyAlignment="1">
      <alignment horizontal="right"/>
    </xf>
    <xf numFmtId="0" fontId="4" fillId="0" borderId="0" xfId="0" applyFont="1"/>
    <xf numFmtId="0" fontId="4" fillId="0" borderId="0" xfId="0" applyFont="1" applyAlignment="1"/>
    <xf numFmtId="164" fontId="4" fillId="0" borderId="0" xfId="0" applyNumberFormat="1" applyFont="1"/>
    <xf numFmtId="169" fontId="4" fillId="0" borderId="0" xfId="0" applyNumberFormat="1" applyFont="1"/>
    <xf numFmtId="172" fontId="4" fillId="0" borderId="0" xfId="1" applyNumberFormat="1" applyFont="1"/>
    <xf numFmtId="0" fontId="3" fillId="0" borderId="0" xfId="0" applyFont="1" applyAlignment="1">
      <alignment horizontal="center"/>
    </xf>
    <xf numFmtId="169" fontId="3" fillId="0" borderId="0" xfId="0" applyNumberFormat="1" applyFont="1" applyAlignment="1">
      <alignment horizontal="center"/>
    </xf>
    <xf numFmtId="164" fontId="4" fillId="2" borderId="0" xfId="0" applyNumberFormat="1" applyFont="1" applyFill="1"/>
    <xf numFmtId="0" fontId="3" fillId="0" borderId="0" xfId="0" applyFont="1"/>
    <xf numFmtId="166" fontId="19" fillId="0" borderId="0" xfId="1" applyFont="1" applyBorder="1" applyAlignment="1"/>
    <xf numFmtId="0" fontId="11" fillId="0" borderId="1" xfId="0" applyFont="1" applyFill="1" applyBorder="1"/>
    <xf numFmtId="0" fontId="4" fillId="0" borderId="0" xfId="4" applyFont="1" applyFill="1" applyBorder="1" applyAlignment="1"/>
    <xf numFmtId="0" fontId="4" fillId="0" borderId="0" xfId="4" applyFont="1" applyFill="1" applyAlignment="1"/>
    <xf numFmtId="0" fontId="4" fillId="0" borderId="0" xfId="2" applyFont="1" applyFill="1" applyBorder="1" applyAlignment="1"/>
    <xf numFmtId="167" fontId="3" fillId="0" borderId="0" xfId="2" applyNumberFormat="1" applyFont="1" applyFill="1" applyAlignment="1" applyProtection="1">
      <alignment horizontal="left"/>
    </xf>
    <xf numFmtId="167" fontId="4" fillId="0" borderId="0" xfId="2" applyNumberFormat="1" applyFont="1" applyFill="1" applyAlignment="1" applyProtection="1">
      <alignment horizontal="left"/>
    </xf>
    <xf numFmtId="0" fontId="4" fillId="0" borderId="0" xfId="2" applyFont="1" applyFill="1" applyAlignment="1">
      <alignment vertical="center"/>
    </xf>
    <xf numFmtId="0" fontId="4" fillId="0" borderId="0" xfId="2" applyFont="1" applyFill="1" applyBorder="1" applyAlignment="1">
      <alignment vertical="center"/>
    </xf>
    <xf numFmtId="0" fontId="3" fillId="0" borderId="0" xfId="2" applyFont="1" applyFill="1" applyAlignment="1" applyProtection="1">
      <alignment horizontal="left" vertical="center"/>
    </xf>
    <xf numFmtId="0" fontId="4" fillId="0" borderId="0" xfId="2" applyFont="1" applyFill="1" applyAlignment="1" applyProtection="1">
      <alignment horizontal="left"/>
    </xf>
    <xf numFmtId="0" fontId="3" fillId="0" borderId="0" xfId="2" quotePrefix="1" applyFont="1" applyFill="1" applyAlignment="1">
      <alignment horizontal="left"/>
    </xf>
    <xf numFmtId="0" fontId="3" fillId="0" borderId="0" xfId="2" quotePrefix="1" applyFont="1" applyFill="1" applyBorder="1" applyAlignment="1" applyProtection="1">
      <alignment horizontal="left" vertical="center"/>
    </xf>
    <xf numFmtId="0" fontId="4" fillId="0" borderId="0" xfId="0" applyFont="1" applyFill="1" applyAlignment="1">
      <alignment wrapText="1"/>
    </xf>
    <xf numFmtId="170" fontId="3" fillId="0" borderId="0" xfId="4" applyNumberFormat="1" applyFont="1" applyFill="1" applyAlignment="1">
      <alignment horizontal="center" vertical="center"/>
    </xf>
    <xf numFmtId="0" fontId="3" fillId="0" borderId="0" xfId="5" applyFont="1" applyFill="1" applyBorder="1" applyAlignment="1">
      <alignment vertical="center"/>
    </xf>
    <xf numFmtId="0" fontId="3" fillId="0" borderId="0" xfId="4" applyNumberFormat="1" applyFont="1" applyFill="1" applyBorder="1" applyAlignment="1">
      <alignment wrapText="1"/>
    </xf>
    <xf numFmtId="0" fontId="3" fillId="0" borderId="0" xfId="4" applyNumberFormat="1" applyFont="1" applyFill="1" applyAlignment="1">
      <alignment wrapText="1"/>
    </xf>
    <xf numFmtId="0" fontId="5" fillId="0" borderId="0" xfId="4" applyNumberFormat="1" applyFont="1" applyFill="1" applyBorder="1" applyAlignment="1">
      <alignment wrapText="1"/>
    </xf>
    <xf numFmtId="0" fontId="5" fillId="0" borderId="0" xfId="4" applyNumberFormat="1" applyFont="1" applyFill="1" applyAlignment="1">
      <alignment wrapText="1"/>
    </xf>
    <xf numFmtId="0" fontId="10" fillId="0" borderId="11" xfId="0" applyFont="1" applyFill="1" applyBorder="1" applyAlignment="1">
      <alignment vertical="center" wrapText="1"/>
    </xf>
    <xf numFmtId="0" fontId="10" fillId="0" borderId="1" xfId="0" applyFont="1" applyFill="1" applyBorder="1" applyAlignment="1">
      <alignment vertical="center" wrapText="1"/>
    </xf>
    <xf numFmtId="0" fontId="4" fillId="0" borderId="0" xfId="4" applyNumberFormat="1" applyFont="1" applyFill="1" applyBorder="1" applyAlignment="1">
      <alignment wrapText="1"/>
    </xf>
    <xf numFmtId="0" fontId="4" fillId="0" borderId="0" xfId="4" applyNumberFormat="1" applyFont="1" applyFill="1" applyAlignment="1">
      <alignment wrapText="1"/>
    </xf>
    <xf numFmtId="0" fontId="4" fillId="0" borderId="0" xfId="4" applyNumberFormat="1" applyFont="1" applyFill="1" applyBorder="1" applyAlignment="1"/>
    <xf numFmtId="166" fontId="3" fillId="0" borderId="0" xfId="4" applyNumberFormat="1" applyFont="1" applyFill="1" applyBorder="1" applyAlignment="1">
      <alignment wrapText="1"/>
    </xf>
    <xf numFmtId="166" fontId="5" fillId="0" borderId="12" xfId="1" applyFont="1" applyFill="1" applyBorder="1" applyAlignment="1">
      <alignment horizontal="center" vertical="center"/>
    </xf>
    <xf numFmtId="169" fontId="16" fillId="0" borderId="26" xfId="1" applyNumberFormat="1" applyFont="1" applyFill="1" applyBorder="1" applyAlignment="1">
      <alignment horizontal="right"/>
    </xf>
    <xf numFmtId="4" fontId="4" fillId="0" borderId="0" xfId="1" applyNumberFormat="1" applyFont="1" applyFill="1" applyBorder="1" applyAlignment="1">
      <alignment vertical="center" wrapText="1"/>
    </xf>
    <xf numFmtId="4" fontId="3" fillId="0" borderId="0" xfId="1" applyNumberFormat="1" applyFont="1" applyFill="1" applyBorder="1" applyAlignment="1">
      <alignment vertical="center"/>
    </xf>
    <xf numFmtId="4" fontId="3" fillId="0" borderId="1" xfId="1" applyNumberFormat="1" applyFont="1" applyFill="1" applyBorder="1" applyAlignment="1">
      <alignment vertical="center" wrapText="1"/>
    </xf>
    <xf numFmtId="0" fontId="3" fillId="0" borderId="1" xfId="4" applyNumberFormat="1" applyFont="1" applyFill="1" applyBorder="1" applyAlignment="1">
      <alignment horizontal="right" vertical="center" wrapText="1"/>
    </xf>
    <xf numFmtId="0" fontId="3" fillId="0" borderId="1" xfId="4" applyNumberFormat="1" applyFont="1" applyFill="1" applyBorder="1" applyAlignment="1">
      <alignment horizontal="center" wrapText="1"/>
    </xf>
    <xf numFmtId="169" fontId="4" fillId="0" borderId="1" xfId="1" applyNumberFormat="1" applyFont="1" applyFill="1" applyBorder="1" applyAlignment="1">
      <alignment horizontal="center" vertical="center" wrapText="1"/>
    </xf>
    <xf numFmtId="169" fontId="15" fillId="0" borderId="1" xfId="4" applyNumberFormat="1" applyFont="1" applyFill="1" applyBorder="1" applyAlignment="1">
      <alignment horizontal="center" vertical="center" wrapText="1"/>
    </xf>
    <xf numFmtId="0" fontId="4" fillId="0" borderId="1" xfId="4" applyNumberFormat="1" applyFont="1" applyFill="1" applyBorder="1" applyAlignment="1">
      <alignment vertical="center" wrapText="1"/>
    </xf>
    <xf numFmtId="0" fontId="4" fillId="0" borderId="0" xfId="4" applyNumberFormat="1" applyFont="1" applyFill="1" applyBorder="1" applyAlignment="1">
      <alignment vertical="center" wrapText="1"/>
    </xf>
    <xf numFmtId="0" fontId="4" fillId="0" borderId="0" xfId="4" applyNumberFormat="1" applyFont="1" applyFill="1" applyAlignment="1">
      <alignment vertical="center" wrapText="1"/>
    </xf>
    <xf numFmtId="4" fontId="4" fillId="0" borderId="0" xfId="6" applyNumberFormat="1" applyFont="1" applyFill="1" applyAlignment="1">
      <alignment vertical="center"/>
    </xf>
    <xf numFmtId="0" fontId="4" fillId="0" borderId="0" xfId="6" applyFont="1" applyFill="1" applyAlignment="1">
      <alignment vertical="center"/>
    </xf>
    <xf numFmtId="0" fontId="4" fillId="0" borderId="0" xfId="2" applyFont="1" applyFill="1" applyBorder="1" applyAlignment="1" applyProtection="1">
      <alignment horizontal="left" vertical="center"/>
    </xf>
    <xf numFmtId="4" fontId="4" fillId="0" borderId="0" xfId="1" applyNumberFormat="1" applyFont="1" applyFill="1" applyBorder="1" applyAlignment="1">
      <alignment vertical="center"/>
    </xf>
    <xf numFmtId="170" fontId="4" fillId="0" borderId="0" xfId="4" applyNumberFormat="1" applyFont="1" applyFill="1" applyBorder="1" applyAlignment="1">
      <alignment horizontal="center" vertical="center" wrapText="1"/>
    </xf>
    <xf numFmtId="0" fontId="4" fillId="0" borderId="0" xfId="5" applyFont="1" applyFill="1" applyBorder="1" applyAlignment="1">
      <alignment vertical="center" wrapText="1"/>
    </xf>
    <xf numFmtId="166" fontId="8" fillId="0" borderId="0" xfId="1" applyFont="1" applyFill="1" applyBorder="1" applyAlignment="1">
      <alignment wrapText="1"/>
    </xf>
    <xf numFmtId="170" fontId="3" fillId="0" borderId="0" xfId="4" applyNumberFormat="1" applyFont="1" applyFill="1" applyBorder="1" applyAlignment="1">
      <alignment horizontal="center" vertical="center" wrapText="1"/>
    </xf>
    <xf numFmtId="0" fontId="3" fillId="0" borderId="0" xfId="5" applyFont="1" applyFill="1" applyBorder="1" applyAlignment="1" applyProtection="1">
      <alignment horizontal="left" vertical="center"/>
    </xf>
    <xf numFmtId="0" fontId="4" fillId="0" borderId="0" xfId="4" applyFont="1" applyFill="1" applyAlignment="1">
      <alignment horizontal="left"/>
    </xf>
    <xf numFmtId="0" fontId="4" fillId="0" borderId="0" xfId="4" applyNumberFormat="1" applyFont="1" applyFill="1" applyAlignment="1"/>
    <xf numFmtId="0" fontId="4" fillId="0" borderId="0" xfId="0" applyFont="1" applyFill="1" applyBorder="1" applyAlignment="1"/>
    <xf numFmtId="0" fontId="3" fillId="0" borderId="0" xfId="4" applyNumberFormat="1" applyFont="1" applyFill="1" applyAlignment="1"/>
    <xf numFmtId="0" fontId="3" fillId="0" borderId="0" xfId="2" applyFont="1" applyFill="1" applyBorder="1" applyAlignment="1"/>
    <xf numFmtId="0" fontId="3" fillId="0" borderId="0" xfId="4" applyNumberFormat="1" applyFont="1" applyFill="1" applyBorder="1" applyAlignment="1"/>
    <xf numFmtId="14" fontId="3" fillId="0" borderId="0" xfId="4" applyNumberFormat="1" applyFont="1" applyFill="1" applyAlignment="1">
      <alignment horizontal="left"/>
    </xf>
    <xf numFmtId="14" fontId="4" fillId="0" borderId="0" xfId="4" applyNumberFormat="1" applyFont="1" applyFill="1" applyAlignment="1">
      <alignment horizontal="left"/>
    </xf>
    <xf numFmtId="14" fontId="4" fillId="0" borderId="0" xfId="4" applyNumberFormat="1" applyFont="1" applyFill="1" applyBorder="1" applyAlignment="1">
      <alignment horizontal="left"/>
    </xf>
    <xf numFmtId="14" fontId="3" fillId="0" borderId="0" xfId="4" applyNumberFormat="1" applyFont="1" applyFill="1" applyBorder="1" applyAlignment="1">
      <alignment horizontal="left"/>
    </xf>
    <xf numFmtId="0" fontId="8" fillId="0" borderId="4" xfId="2" applyFont="1" applyFill="1" applyBorder="1" applyAlignment="1"/>
    <xf numFmtId="168" fontId="5" fillId="0" borderId="10" xfId="1" applyNumberFormat="1" applyFont="1" applyFill="1" applyBorder="1" applyAlignment="1">
      <alignment horizontal="center" vertical="center"/>
    </xf>
    <xf numFmtId="168" fontId="4" fillId="0" borderId="6" xfId="1" applyNumberFormat="1" applyFont="1" applyFill="1" applyBorder="1" applyAlignment="1">
      <alignment horizontal="center" vertical="center"/>
    </xf>
    <xf numFmtId="0" fontId="10" fillId="0" borderId="34" xfId="0" applyFont="1" applyFill="1" applyBorder="1" applyAlignment="1">
      <alignment vertical="center"/>
    </xf>
    <xf numFmtId="166" fontId="10" fillId="0" borderId="11" xfId="1" applyFont="1" applyFill="1" applyBorder="1" applyAlignment="1">
      <alignment horizontal="center" vertical="center"/>
    </xf>
    <xf numFmtId="166" fontId="10" fillId="0" borderId="12" xfId="1" applyFont="1" applyFill="1" applyBorder="1" applyAlignment="1">
      <alignment horizontal="center" vertical="center"/>
    </xf>
    <xf numFmtId="0" fontId="10" fillId="0" borderId="34" xfId="0" applyFont="1" applyFill="1" applyBorder="1" applyAlignment="1">
      <alignment vertical="center" wrapText="1"/>
    </xf>
    <xf numFmtId="166" fontId="19" fillId="0" borderId="34" xfId="1" applyFont="1" applyBorder="1" applyAlignment="1"/>
    <xf numFmtId="164" fontId="19" fillId="0" borderId="0" xfId="1" applyNumberFormat="1" applyFont="1"/>
    <xf numFmtId="166" fontId="19" fillId="2" borderId="34" xfId="1" applyFont="1" applyFill="1" applyBorder="1" applyAlignment="1"/>
    <xf numFmtId="166" fontId="19" fillId="2" borderId="34" xfId="1" applyFont="1" applyFill="1" applyBorder="1"/>
    <xf numFmtId="166" fontId="19" fillId="0" borderId="34" xfId="1" applyFont="1" applyFill="1" applyBorder="1"/>
    <xf numFmtId="0" fontId="8" fillId="0" borderId="13" xfId="2" applyFont="1" applyFill="1" applyBorder="1" applyAlignment="1">
      <alignment horizontal="center" vertical="center"/>
    </xf>
    <xf numFmtId="0" fontId="3" fillId="0" borderId="14" xfId="4" applyNumberFormat="1" applyFont="1" applyFill="1" applyBorder="1" applyAlignment="1">
      <alignment horizontal="left" vertical="center"/>
    </xf>
    <xf numFmtId="0" fontId="3" fillId="0" borderId="14" xfId="4" applyNumberFormat="1" applyFont="1" applyFill="1" applyBorder="1" applyAlignment="1">
      <alignment horizontal="center" vertical="center"/>
    </xf>
    <xf numFmtId="0" fontId="9" fillId="0" borderId="15"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30" xfId="4" applyNumberFormat="1" applyFont="1" applyFill="1" applyBorder="1" applyAlignment="1">
      <alignment horizontal="left" vertical="center"/>
    </xf>
    <xf numFmtId="0" fontId="3" fillId="0" borderId="30" xfId="4" applyNumberFormat="1" applyFont="1" applyFill="1" applyBorder="1" applyAlignment="1">
      <alignment horizontal="center" vertical="center"/>
    </xf>
    <xf numFmtId="0" fontId="9" fillId="0" borderId="30" xfId="0" applyFont="1" applyFill="1" applyBorder="1" applyAlignment="1">
      <alignment horizontal="center" vertical="center" wrapText="1"/>
    </xf>
    <xf numFmtId="0" fontId="9" fillId="0" borderId="39" xfId="0" applyFont="1" applyFill="1" applyBorder="1" applyAlignment="1">
      <alignment horizontal="center" vertical="center"/>
    </xf>
    <xf numFmtId="0" fontId="3" fillId="0" borderId="31" xfId="0" applyFont="1" applyFill="1" applyBorder="1" applyAlignment="1">
      <alignment horizontal="center" vertical="center"/>
    </xf>
    <xf numFmtId="0" fontId="8" fillId="0" borderId="4" xfId="2" applyFont="1" applyFill="1" applyBorder="1" applyAlignment="1">
      <alignment horizontal="left" vertical="center"/>
    </xf>
    <xf numFmtId="0" fontId="5" fillId="0" borderId="40" xfId="2" applyFont="1" applyFill="1" applyBorder="1" applyAlignment="1">
      <alignment horizontal="left" vertical="center"/>
    </xf>
    <xf numFmtId="0" fontId="3" fillId="0" borderId="11" xfId="4" applyNumberFormat="1" applyFont="1" applyFill="1" applyBorder="1" applyAlignment="1">
      <alignment horizontal="left" vertical="center"/>
    </xf>
    <xf numFmtId="0" fontId="3" fillId="0" borderId="11" xfId="4" applyNumberFormat="1"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xf>
    <xf numFmtId="0" fontId="3" fillId="0" borderId="29" xfId="0" applyFont="1" applyFill="1" applyBorder="1" applyAlignment="1">
      <alignment horizontal="center" vertical="center"/>
    </xf>
    <xf numFmtId="169" fontId="8" fillId="0" borderId="29" xfId="0" applyNumberFormat="1" applyFont="1" applyFill="1" applyBorder="1" applyAlignment="1">
      <alignment horizontal="center" vertical="center"/>
    </xf>
    <xf numFmtId="166" fontId="9" fillId="0" borderId="12" xfId="1" applyFont="1" applyFill="1" applyBorder="1" applyAlignment="1">
      <alignment horizontal="right" vertical="center"/>
    </xf>
    <xf numFmtId="168" fontId="3" fillId="0" borderId="6" xfId="1" applyNumberFormat="1" applyFont="1" applyFill="1" applyBorder="1" applyAlignment="1">
      <alignment horizontal="center" vertical="center"/>
    </xf>
    <xf numFmtId="0" fontId="9" fillId="0" borderId="34" xfId="0" applyFont="1" applyFill="1" applyBorder="1" applyAlignment="1">
      <alignment vertical="center" wrapText="1"/>
    </xf>
    <xf numFmtId="0" fontId="9" fillId="0" borderId="34" xfId="0" applyFont="1" applyFill="1" applyBorder="1" applyAlignment="1">
      <alignment vertical="center"/>
    </xf>
    <xf numFmtId="166" fontId="9" fillId="0" borderId="11" xfId="1" applyFont="1" applyFill="1" applyBorder="1" applyAlignment="1">
      <alignment horizontal="center" vertical="center" wrapText="1"/>
    </xf>
    <xf numFmtId="166" fontId="9" fillId="0" borderId="12" xfId="1" applyFont="1" applyFill="1" applyBorder="1" applyAlignment="1">
      <alignment horizontal="center" vertical="center"/>
    </xf>
    <xf numFmtId="0" fontId="3" fillId="0" borderId="33" xfId="0" applyFont="1" applyFill="1" applyBorder="1" applyAlignment="1">
      <alignment horizontal="center" vertical="center"/>
    </xf>
    <xf numFmtId="172" fontId="4" fillId="0" borderId="6" xfId="1" applyNumberFormat="1" applyFont="1" applyFill="1" applyBorder="1" applyAlignment="1">
      <alignment horizontal="right" vertical="center"/>
    </xf>
    <xf numFmtId="168" fontId="4" fillId="0" borderId="6" xfId="1" applyNumberFormat="1" applyFont="1" applyFill="1" applyBorder="1" applyAlignment="1">
      <alignment horizontal="right" vertical="center"/>
    </xf>
    <xf numFmtId="166" fontId="21" fillId="0" borderId="0" xfId="1" applyFont="1"/>
    <xf numFmtId="166" fontId="24" fillId="0" borderId="0" xfId="1" applyFont="1"/>
    <xf numFmtId="172" fontId="3" fillId="0" borderId="6" xfId="1" applyNumberFormat="1" applyFont="1" applyFill="1" applyBorder="1" applyAlignment="1">
      <alignment horizontal="center" vertical="center"/>
    </xf>
    <xf numFmtId="166" fontId="10" fillId="0" borderId="11" xfId="1" applyFont="1" applyFill="1" applyBorder="1" applyAlignment="1">
      <alignment horizontal="right" vertical="center"/>
    </xf>
    <xf numFmtId="168" fontId="4" fillId="0" borderId="45" xfId="1" applyNumberFormat="1" applyFont="1" applyFill="1" applyBorder="1" applyAlignment="1">
      <alignment horizontal="center" vertical="center"/>
    </xf>
    <xf numFmtId="0" fontId="10" fillId="0" borderId="46" xfId="0" applyFont="1" applyFill="1" applyBorder="1" applyAlignment="1">
      <alignment vertical="center" wrapText="1"/>
    </xf>
    <xf numFmtId="0" fontId="10" fillId="0" borderId="46" xfId="0" applyFont="1" applyFill="1" applyBorder="1" applyAlignment="1">
      <alignment vertical="center"/>
    </xf>
    <xf numFmtId="166" fontId="10" fillId="0" borderId="38" xfId="1" applyFont="1" applyFill="1" applyBorder="1" applyAlignment="1">
      <alignment horizontal="center" vertical="center"/>
    </xf>
    <xf numFmtId="169" fontId="5" fillId="0" borderId="47" xfId="0" applyNumberFormat="1" applyFont="1" applyFill="1" applyBorder="1" applyAlignment="1">
      <alignment horizontal="center" vertical="center"/>
    </xf>
    <xf numFmtId="168" fontId="3" fillId="0" borderId="10" xfId="1" applyNumberFormat="1" applyFont="1" applyFill="1" applyBorder="1" applyAlignment="1">
      <alignment vertical="center"/>
    </xf>
    <xf numFmtId="168" fontId="4" fillId="0" borderId="48" xfId="1" applyNumberFormat="1" applyFont="1" applyFill="1" applyBorder="1" applyAlignment="1">
      <alignment horizontal="center" vertical="center"/>
    </xf>
    <xf numFmtId="0" fontId="10" fillId="0" borderId="49" xfId="0" applyFont="1" applyFill="1" applyBorder="1" applyAlignment="1">
      <alignment vertical="center" wrapText="1"/>
    </xf>
    <xf numFmtId="0" fontId="10" fillId="0" borderId="49" xfId="0" applyFont="1" applyFill="1" applyBorder="1" applyAlignment="1">
      <alignment vertical="center"/>
    </xf>
    <xf numFmtId="166" fontId="10" fillId="0" borderId="49" xfId="1" applyFont="1" applyFill="1" applyBorder="1" applyAlignment="1">
      <alignment horizontal="center" vertical="center"/>
    </xf>
    <xf numFmtId="166" fontId="9" fillId="0" borderId="50" xfId="1" applyFont="1" applyFill="1" applyBorder="1" applyAlignment="1">
      <alignment horizontal="right" vertical="center"/>
    </xf>
    <xf numFmtId="169" fontId="8" fillId="0" borderId="51" xfId="0" applyNumberFormat="1" applyFont="1" applyFill="1" applyBorder="1" applyAlignment="1">
      <alignment horizontal="center" vertical="center"/>
    </xf>
    <xf numFmtId="166" fontId="9" fillId="0" borderId="22" xfId="1" applyFont="1" applyFill="1" applyBorder="1" applyAlignment="1">
      <alignment horizontal="right" vertical="center"/>
    </xf>
    <xf numFmtId="169" fontId="8" fillId="0" borderId="47" xfId="0" applyNumberFormat="1" applyFont="1" applyFill="1" applyBorder="1" applyAlignment="1">
      <alignment horizontal="center" vertical="center"/>
    </xf>
    <xf numFmtId="168" fontId="3" fillId="0" borderId="10" xfId="1" applyNumberFormat="1" applyFont="1" applyFill="1" applyBorder="1" applyAlignment="1">
      <alignment horizontal="left" vertical="center"/>
    </xf>
    <xf numFmtId="168" fontId="4" fillId="0" borderId="45" xfId="1" applyNumberFormat="1" applyFont="1" applyFill="1" applyBorder="1" applyAlignment="1">
      <alignment horizontal="right" vertical="center"/>
    </xf>
    <xf numFmtId="166" fontId="10" fillId="0" borderId="46" xfId="1" applyFont="1" applyFill="1" applyBorder="1" applyAlignment="1">
      <alignment horizontal="center" vertical="center"/>
    </xf>
    <xf numFmtId="168" fontId="4" fillId="0" borderId="10" xfId="1" applyNumberFormat="1" applyFont="1" applyFill="1" applyBorder="1" applyAlignment="1">
      <alignment horizontal="center" vertical="center"/>
    </xf>
    <xf numFmtId="172" fontId="3" fillId="0" borderId="10" xfId="1" applyNumberFormat="1" applyFont="1" applyFill="1" applyBorder="1" applyAlignment="1">
      <alignment horizontal="center" vertical="center"/>
    </xf>
    <xf numFmtId="0" fontId="9" fillId="0" borderId="11" xfId="0" applyFont="1" applyFill="1" applyBorder="1" applyAlignment="1">
      <alignment vertical="center" wrapText="1"/>
    </xf>
    <xf numFmtId="0" fontId="9" fillId="0" borderId="34" xfId="0" applyFont="1" applyFill="1" applyBorder="1" applyAlignment="1">
      <alignment horizontal="right" vertical="center" wrapText="1"/>
    </xf>
    <xf numFmtId="169" fontId="8" fillId="0" borderId="33" xfId="0" applyNumberFormat="1" applyFont="1" applyFill="1" applyBorder="1" applyAlignment="1">
      <alignment horizontal="center" vertical="center"/>
    </xf>
    <xf numFmtId="0" fontId="9" fillId="0" borderId="34" xfId="0" applyFont="1" applyFill="1" applyBorder="1" applyAlignment="1">
      <alignment horizontal="left" vertical="center" wrapText="1"/>
    </xf>
    <xf numFmtId="172" fontId="4" fillId="0" borderId="6" xfId="1" applyNumberFormat="1" applyFont="1" applyFill="1" applyBorder="1" applyAlignment="1">
      <alignment horizontal="center" vertical="center"/>
    </xf>
    <xf numFmtId="0" fontId="10" fillId="0" borderId="34" xfId="0" applyFont="1" applyFill="1" applyBorder="1" applyAlignment="1">
      <alignment horizontal="left" vertical="center" wrapText="1"/>
    </xf>
    <xf numFmtId="0" fontId="10" fillId="0" borderId="34" xfId="0" applyFont="1" applyFill="1" applyBorder="1" applyAlignment="1">
      <alignment horizontal="right" vertical="center" wrapText="1"/>
    </xf>
    <xf numFmtId="169" fontId="5" fillId="0" borderId="33" xfId="0" applyNumberFormat="1" applyFont="1" applyFill="1" applyBorder="1" applyAlignment="1">
      <alignment horizontal="center" vertical="center"/>
    </xf>
    <xf numFmtId="0" fontId="9" fillId="0" borderId="34" xfId="0" applyFont="1" applyFill="1" applyBorder="1" applyAlignment="1">
      <alignment horizontal="center" vertical="center" wrapText="1"/>
    </xf>
    <xf numFmtId="166" fontId="10" fillId="0" borderId="34" xfId="1" applyFont="1" applyFill="1" applyBorder="1" applyAlignment="1">
      <alignment horizontal="right" vertical="center" wrapText="1"/>
    </xf>
    <xf numFmtId="0" fontId="10" fillId="0" borderId="46" xfId="0" applyFont="1" applyFill="1" applyBorder="1" applyAlignment="1">
      <alignment horizontal="left" vertical="center" wrapText="1"/>
    </xf>
    <xf numFmtId="0" fontId="10" fillId="0" borderId="46" xfId="0" applyFont="1" applyFill="1" applyBorder="1" applyAlignment="1">
      <alignment horizontal="right" vertical="center" wrapText="1"/>
    </xf>
    <xf numFmtId="0" fontId="9" fillId="0" borderId="11" xfId="0" applyFont="1" applyFill="1" applyBorder="1" applyAlignment="1">
      <alignment horizontal="right" vertical="center" wrapText="1"/>
    </xf>
    <xf numFmtId="0" fontId="5" fillId="0" borderId="32" xfId="2" applyFont="1" applyFill="1" applyBorder="1" applyAlignment="1"/>
    <xf numFmtId="0" fontId="5" fillId="0" borderId="14" xfId="2" applyFont="1" applyFill="1" applyBorder="1" applyAlignment="1"/>
    <xf numFmtId="0" fontId="5" fillId="0" borderId="6" xfId="2" applyFont="1" applyFill="1" applyBorder="1" applyAlignment="1">
      <alignment horizontal="center" vertical="center"/>
    </xf>
    <xf numFmtId="0" fontId="5" fillId="0" borderId="34" xfId="2" applyFont="1" applyFill="1" applyBorder="1" applyAlignment="1">
      <alignment vertical="center" wrapText="1"/>
    </xf>
    <xf numFmtId="166" fontId="4" fillId="0" borderId="0" xfId="1" applyFont="1"/>
    <xf numFmtId="0" fontId="8" fillId="0" borderId="53" xfId="2" applyFont="1" applyFill="1" applyBorder="1" applyAlignment="1">
      <alignment horizontal="center" vertical="center"/>
    </xf>
    <xf numFmtId="0" fontId="3" fillId="0" borderId="46" xfId="4" applyNumberFormat="1" applyFont="1" applyFill="1" applyBorder="1" applyAlignment="1">
      <alignment horizontal="left" vertical="center"/>
    </xf>
    <xf numFmtId="169" fontId="8" fillId="0" borderId="28" xfId="2" applyNumberFormat="1" applyFont="1" applyFill="1" applyBorder="1" applyAlignment="1"/>
    <xf numFmtId="0" fontId="8" fillId="0" borderId="14" xfId="2" applyFont="1" applyFill="1" applyBorder="1" applyAlignment="1"/>
    <xf numFmtId="0" fontId="11" fillId="0" borderId="18" xfId="0" applyFont="1" applyFill="1" applyBorder="1" applyAlignment="1">
      <alignment horizontal="center" wrapText="1"/>
    </xf>
    <xf numFmtId="0" fontId="11" fillId="0" borderId="19" xfId="0" applyFont="1" applyFill="1" applyBorder="1" applyAlignment="1">
      <alignment horizontal="center" wrapText="1"/>
    </xf>
    <xf numFmtId="0" fontId="11" fillId="0" borderId="22" xfId="0" applyFont="1" applyFill="1" applyBorder="1" applyAlignment="1">
      <alignment horizontal="center" wrapText="1"/>
    </xf>
    <xf numFmtId="0" fontId="11" fillId="0" borderId="23" xfId="0" applyFont="1" applyFill="1" applyBorder="1" applyAlignment="1">
      <alignment horizontal="center" wrapText="1"/>
    </xf>
    <xf numFmtId="0" fontId="11" fillId="0" borderId="12" xfId="0" applyFont="1" applyFill="1" applyBorder="1" applyAlignment="1">
      <alignment horizontal="center" wrapText="1"/>
    </xf>
    <xf numFmtId="0" fontId="11" fillId="0" borderId="24" xfId="0" applyFont="1" applyFill="1" applyBorder="1" applyAlignment="1">
      <alignment horizontal="center" wrapText="1"/>
    </xf>
    <xf numFmtId="0" fontId="12" fillId="0" borderId="18"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2" fillId="0" borderId="22"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1" fillId="0" borderId="21" xfId="0" applyFont="1" applyFill="1" applyBorder="1" applyAlignment="1">
      <alignment horizontal="left" vertical="center" wrapText="1"/>
    </xf>
    <xf numFmtId="166" fontId="3" fillId="0" borderId="16" xfId="1" applyFont="1" applyFill="1" applyBorder="1" applyAlignment="1">
      <alignment horizontal="right"/>
    </xf>
    <xf numFmtId="166" fontId="3" fillId="0" borderId="17" xfId="1" applyFont="1" applyFill="1" applyBorder="1" applyAlignment="1">
      <alignment horizontal="right"/>
    </xf>
    <xf numFmtId="166" fontId="3" fillId="0" borderId="26" xfId="1" applyFont="1" applyFill="1" applyBorder="1" applyAlignment="1">
      <alignment horizontal="right"/>
    </xf>
    <xf numFmtId="0" fontId="4" fillId="0" borderId="0" xfId="6" applyFont="1" applyFill="1" applyBorder="1" applyAlignment="1">
      <alignment vertical="center" wrapText="1"/>
    </xf>
    <xf numFmtId="0" fontId="12" fillId="0" borderId="16" xfId="2" applyFont="1" applyFill="1" applyBorder="1" applyAlignment="1">
      <alignment wrapText="1"/>
    </xf>
    <xf numFmtId="0" fontId="12" fillId="0" borderId="17" xfId="2" applyFont="1" applyFill="1" applyBorder="1" applyAlignment="1">
      <alignment wrapText="1"/>
    </xf>
    <xf numFmtId="0" fontId="12" fillId="0" borderId="26" xfId="2" applyFont="1" applyFill="1" applyBorder="1" applyAlignment="1">
      <alignment wrapText="1"/>
    </xf>
    <xf numFmtId="0" fontId="3" fillId="0" borderId="7" xfId="2" applyFont="1" applyFill="1" applyBorder="1" applyAlignment="1">
      <alignment horizontal="center" vertical="center"/>
    </xf>
    <xf numFmtId="0" fontId="3" fillId="0" borderId="9" xfId="2" applyFont="1" applyFill="1" applyBorder="1" applyAlignment="1">
      <alignment horizontal="center" vertical="center"/>
    </xf>
    <xf numFmtId="10" fontId="5" fillId="0" borderId="7" xfId="4" applyNumberFormat="1" applyFont="1" applyFill="1" applyBorder="1" applyAlignment="1">
      <alignment horizontal="center" wrapText="1"/>
    </xf>
    <xf numFmtId="10" fontId="5" fillId="0" borderId="8" xfId="4" applyNumberFormat="1" applyFont="1" applyFill="1" applyBorder="1" applyAlignment="1">
      <alignment horizontal="center" wrapText="1"/>
    </xf>
    <xf numFmtId="10" fontId="5" fillId="0" borderId="9" xfId="4" applyNumberFormat="1" applyFont="1" applyFill="1" applyBorder="1" applyAlignment="1">
      <alignment horizontal="center" wrapText="1"/>
    </xf>
    <xf numFmtId="166" fontId="3" fillId="0" borderId="16" xfId="1" applyFont="1" applyFill="1" applyBorder="1" applyAlignment="1">
      <alignment horizontal="left"/>
    </xf>
    <xf numFmtId="166" fontId="3" fillId="0" borderId="17" xfId="1" applyFont="1" applyFill="1" applyBorder="1" applyAlignment="1">
      <alignment horizontal="left"/>
    </xf>
    <xf numFmtId="166" fontId="3" fillId="0" borderId="26" xfId="1" applyFont="1" applyFill="1" applyBorder="1" applyAlignment="1">
      <alignment horizontal="left"/>
    </xf>
    <xf numFmtId="166" fontId="16" fillId="0" borderId="16" xfId="1" applyFont="1" applyFill="1" applyBorder="1" applyAlignment="1">
      <alignment horizontal="left"/>
    </xf>
    <xf numFmtId="166" fontId="16" fillId="0" borderId="17" xfId="1" applyFont="1" applyFill="1" applyBorder="1" applyAlignment="1">
      <alignment horizontal="left"/>
    </xf>
    <xf numFmtId="166" fontId="16" fillId="0" borderId="26" xfId="1" applyFont="1" applyFill="1" applyBorder="1" applyAlignment="1">
      <alignment horizontal="left"/>
    </xf>
    <xf numFmtId="0" fontId="5" fillId="0" borderId="16" xfId="2" applyFont="1" applyFill="1" applyBorder="1" applyAlignment="1">
      <alignment wrapText="1"/>
    </xf>
    <xf numFmtId="0" fontId="5" fillId="0" borderId="17" xfId="2" applyFont="1" applyFill="1" applyBorder="1" applyAlignment="1">
      <alignment wrapText="1"/>
    </xf>
    <xf numFmtId="0" fontId="5" fillId="0" borderId="26" xfId="2" applyFont="1" applyFill="1" applyBorder="1" applyAlignment="1">
      <alignment wrapText="1"/>
    </xf>
    <xf numFmtId="4" fontId="3" fillId="0" borderId="1" xfId="1" applyNumberFormat="1" applyFont="1" applyFill="1" applyBorder="1" applyAlignment="1">
      <alignment horizontal="left" vertical="center" wrapText="1"/>
    </xf>
    <xf numFmtId="4" fontId="4" fillId="0" borderId="35" xfId="1" applyNumberFormat="1" applyFont="1" applyFill="1" applyBorder="1" applyAlignment="1">
      <alignment horizontal="left" vertical="center" wrapText="1"/>
    </xf>
    <xf numFmtId="4" fontId="4" fillId="0" borderId="21" xfId="1" applyNumberFormat="1" applyFont="1" applyFill="1" applyBorder="1" applyAlignment="1">
      <alignment horizontal="left" vertical="center" wrapText="1"/>
    </xf>
    <xf numFmtId="169" fontId="12" fillId="0" borderId="16" xfId="2" applyNumberFormat="1" applyFont="1" applyFill="1" applyBorder="1" applyAlignment="1"/>
    <xf numFmtId="165" fontId="12" fillId="0" borderId="26" xfId="2" applyNumberFormat="1" applyFont="1" applyFill="1" applyBorder="1" applyAlignment="1"/>
    <xf numFmtId="165" fontId="12" fillId="0" borderId="16" xfId="2" applyNumberFormat="1" applyFont="1" applyFill="1" applyBorder="1" applyAlignment="1"/>
    <xf numFmtId="0" fontId="11" fillId="0" borderId="20" xfId="0" applyFont="1" applyFill="1" applyBorder="1" applyAlignment="1">
      <alignment horizontal="left" vertical="center" wrapText="1"/>
    </xf>
    <xf numFmtId="0" fontId="0" fillId="0" borderId="21" xfId="0" applyFill="1" applyBorder="1" applyAlignment="1">
      <alignment horizontal="left" vertical="center" wrapText="1"/>
    </xf>
    <xf numFmtId="0" fontId="18" fillId="0" borderId="0" xfId="2" applyFont="1" applyFill="1" applyAlignment="1" applyProtection="1">
      <alignment horizontal="left" wrapText="1"/>
    </xf>
    <xf numFmtId="0" fontId="9" fillId="0" borderId="50" xfId="0" applyFont="1" applyFill="1" applyBorder="1" applyAlignment="1">
      <alignment horizontal="right" vertical="center" wrapText="1"/>
    </xf>
    <xf numFmtId="0" fontId="9" fillId="0" borderId="17" xfId="0" applyFont="1" applyFill="1" applyBorder="1" applyAlignment="1">
      <alignment horizontal="right" vertical="center" wrapText="1"/>
    </xf>
    <xf numFmtId="0" fontId="9" fillId="0" borderId="52" xfId="0" applyFont="1" applyFill="1" applyBorder="1" applyAlignment="1">
      <alignment horizontal="right" vertical="center" wrapText="1"/>
    </xf>
    <xf numFmtId="0" fontId="9" fillId="0" borderId="49" xfId="0" applyFont="1" applyFill="1" applyBorder="1" applyAlignment="1">
      <alignment horizontal="right" vertical="center" wrapText="1"/>
    </xf>
    <xf numFmtId="0" fontId="19" fillId="4" borderId="22" xfId="0" applyFont="1" applyFill="1" applyBorder="1" applyAlignment="1">
      <alignment horizontal="center"/>
    </xf>
    <xf numFmtId="0" fontId="19" fillId="4" borderId="0" xfId="0" applyFont="1" applyFill="1" applyBorder="1" applyAlignment="1">
      <alignment horizontal="center"/>
    </xf>
    <xf numFmtId="166" fontId="19" fillId="0" borderId="34" xfId="1" applyFont="1" applyBorder="1" applyAlignment="1"/>
    <xf numFmtId="166" fontId="19" fillId="0" borderId="35" xfId="1" applyFont="1" applyBorder="1" applyAlignment="1">
      <alignment wrapText="1"/>
    </xf>
    <xf numFmtId="166" fontId="19" fillId="0" borderId="21" xfId="1" applyFont="1" applyBorder="1" applyAlignment="1">
      <alignment wrapText="1"/>
    </xf>
    <xf numFmtId="166" fontId="20" fillId="0" borderId="34" xfId="1" applyFont="1" applyBorder="1" applyAlignment="1">
      <alignment vertical="center"/>
    </xf>
    <xf numFmtId="166" fontId="19" fillId="0" borderId="35" xfId="1" applyFont="1" applyBorder="1" applyAlignment="1">
      <alignment horizontal="center"/>
    </xf>
    <xf numFmtId="166" fontId="19" fillId="0" borderId="36" xfId="1" applyFont="1" applyBorder="1" applyAlignment="1">
      <alignment horizontal="center"/>
    </xf>
    <xf numFmtId="166" fontId="19" fillId="0" borderId="21" xfId="1" applyFont="1" applyBorder="1" applyAlignment="1">
      <alignment horizontal="center"/>
    </xf>
    <xf numFmtId="166" fontId="19" fillId="0" borderId="35" xfId="1" applyFont="1" applyBorder="1" applyAlignment="1">
      <alignment horizontal="left"/>
    </xf>
    <xf numFmtId="166" fontId="19" fillId="0" borderId="36" xfId="1" applyFont="1" applyBorder="1" applyAlignment="1">
      <alignment horizontal="left"/>
    </xf>
    <xf numFmtId="166" fontId="19" fillId="0" borderId="21" xfId="1" applyFont="1" applyBorder="1" applyAlignment="1">
      <alignment horizontal="left"/>
    </xf>
    <xf numFmtId="166" fontId="19" fillId="0" borderId="35" xfId="1" applyFont="1" applyBorder="1"/>
    <xf numFmtId="166" fontId="19" fillId="0" borderId="36" xfId="1" applyFont="1" applyBorder="1"/>
    <xf numFmtId="166" fontId="19" fillId="0" borderId="21" xfId="1" applyFont="1" applyBorder="1"/>
    <xf numFmtId="166" fontId="19" fillId="0" borderId="34" xfId="1" applyFont="1" applyBorder="1" applyAlignment="1">
      <alignment horizontal="left"/>
    </xf>
    <xf numFmtId="0" fontId="13" fillId="0" borderId="0" xfId="0" applyFont="1" applyAlignment="1">
      <alignment vertical="center"/>
    </xf>
    <xf numFmtId="0" fontId="25" fillId="0" borderId="0" xfId="0" applyFont="1" applyAlignment="1">
      <alignment vertical="center"/>
    </xf>
    <xf numFmtId="0" fontId="13" fillId="0" borderId="0" xfId="0" applyFont="1" applyAlignment="1">
      <alignment horizontal="left" vertical="center"/>
    </xf>
    <xf numFmtId="0" fontId="25" fillId="0" borderId="0" xfId="0" applyFont="1" applyAlignment="1">
      <alignment vertical="center" wrapText="1"/>
    </xf>
    <xf numFmtId="0" fontId="26" fillId="0" borderId="0" xfId="0" applyFont="1" applyAlignment="1">
      <alignment vertical="center"/>
    </xf>
    <xf numFmtId="0" fontId="27" fillId="0" borderId="0" xfId="0" applyFont="1" applyAlignment="1">
      <alignment vertical="center"/>
    </xf>
    <xf numFmtId="0" fontId="26" fillId="0" borderId="0" xfId="0" applyFont="1" applyAlignment="1">
      <alignment horizontal="center" vertical="center"/>
    </xf>
    <xf numFmtId="0" fontId="28" fillId="0" borderId="0" xfId="0" applyFont="1" applyAlignment="1">
      <alignment vertical="center"/>
    </xf>
    <xf numFmtId="39" fontId="28" fillId="0" borderId="0" xfId="0" applyNumberFormat="1" applyFont="1" applyAlignment="1">
      <alignment vertical="center"/>
    </xf>
    <xf numFmtId="174" fontId="27" fillId="0" borderId="0" xfId="0" applyNumberFormat="1" applyFont="1" applyAlignment="1">
      <alignment vertical="center" wrapText="1"/>
    </xf>
    <xf numFmtId="0" fontId="13" fillId="0" borderId="0" xfId="0" applyFont="1" applyAlignment="1">
      <alignment horizontal="left" vertical="center" wrapText="1"/>
    </xf>
    <xf numFmtId="10" fontId="25" fillId="0" borderId="0" xfId="0" applyNumberFormat="1" applyFont="1" applyAlignment="1">
      <alignment vertical="center"/>
    </xf>
    <xf numFmtId="10" fontId="26" fillId="0" borderId="0" xfId="0" applyNumberFormat="1" applyFont="1" applyAlignment="1">
      <alignment vertical="center"/>
    </xf>
    <xf numFmtId="175" fontId="27" fillId="0" borderId="0" xfId="1" applyNumberFormat="1" applyFont="1" applyFill="1" applyBorder="1" applyAlignment="1">
      <alignment vertical="center"/>
    </xf>
    <xf numFmtId="0" fontId="12" fillId="0" borderId="0" xfId="0" applyFont="1" applyAlignment="1">
      <alignment vertical="center"/>
    </xf>
    <xf numFmtId="0" fontId="0" fillId="0" borderId="0" xfId="0" applyAlignment="1">
      <alignment vertical="center"/>
    </xf>
    <xf numFmtId="0" fontId="0" fillId="0" borderId="0" xfId="0" applyAlignment="1">
      <alignment vertical="center" wrapText="1" shrinkToFit="1"/>
    </xf>
    <xf numFmtId="0" fontId="0" fillId="0" borderId="0" xfId="0" applyAlignment="1">
      <alignment horizontal="left" vertical="center"/>
    </xf>
    <xf numFmtId="0" fontId="13" fillId="0" borderId="0" xfId="0" applyFont="1" applyAlignment="1">
      <alignment horizontal="left" vertical="center" wrapText="1"/>
    </xf>
    <xf numFmtId="0" fontId="11" fillId="0" borderId="0" xfId="0" applyFont="1" applyAlignment="1">
      <alignment horizontal="left" vertical="center" wrapText="1"/>
    </xf>
    <xf numFmtId="0" fontId="29" fillId="0" borderId="0" xfId="0" applyFont="1" applyAlignment="1">
      <alignment horizontal="center" vertical="center" wrapText="1"/>
    </xf>
    <xf numFmtId="0" fontId="0" fillId="0" borderId="0" xfId="0" applyAlignment="1">
      <alignment horizontal="center" vertical="center" wrapText="1"/>
    </xf>
    <xf numFmtId="0" fontId="13" fillId="5" borderId="0" xfId="0" applyFont="1" applyFill="1" applyAlignment="1">
      <alignment horizontal="center" vertical="center"/>
    </xf>
    <xf numFmtId="0" fontId="13" fillId="5" borderId="0" xfId="0" applyFont="1" applyFill="1" applyAlignment="1">
      <alignment horizontal="left" vertical="center" wrapText="1"/>
    </xf>
    <xf numFmtId="0" fontId="25" fillId="5" borderId="0" xfId="0" applyFont="1" applyFill="1" applyAlignment="1">
      <alignment horizontal="center" vertical="center" wrapText="1" shrinkToFit="1"/>
    </xf>
    <xf numFmtId="0" fontId="25" fillId="0" borderId="0" xfId="0" applyFont="1" applyAlignment="1">
      <alignment horizontal="center" vertical="center" wrapText="1"/>
    </xf>
    <xf numFmtId="0" fontId="25" fillId="0" borderId="0" xfId="0" applyFont="1" applyAlignment="1">
      <alignment horizontal="center" vertical="center"/>
    </xf>
    <xf numFmtId="0" fontId="25" fillId="0" borderId="0" xfId="0" applyFont="1" applyAlignment="1">
      <alignment vertical="center" wrapText="1" shrinkToFit="1"/>
    </xf>
    <xf numFmtId="0" fontId="25" fillId="0" borderId="0" xfId="0" applyFont="1" applyAlignment="1">
      <alignment horizontal="left" vertical="center"/>
    </xf>
    <xf numFmtId="0" fontId="13" fillId="5" borderId="0" xfId="0" applyFont="1" applyFill="1" applyAlignment="1">
      <alignment vertical="center"/>
    </xf>
    <xf numFmtId="0" fontId="25" fillId="5" borderId="0" xfId="0" applyFont="1" applyFill="1" applyAlignment="1">
      <alignment vertical="center" wrapText="1" shrinkToFit="1"/>
    </xf>
    <xf numFmtId="0" fontId="12" fillId="6" borderId="0" xfId="0" applyFont="1" applyFill="1" applyAlignment="1">
      <alignment horizontal="left" vertical="center"/>
    </xf>
    <xf numFmtId="0" fontId="30"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center" vertical="center"/>
    </xf>
    <xf numFmtId="0" fontId="31" fillId="0" borderId="0" xfId="0" applyFont="1" applyAlignment="1">
      <alignment horizontal="left" vertical="center"/>
    </xf>
    <xf numFmtId="0" fontId="0" fillId="0" borderId="54" xfId="0" applyBorder="1" applyAlignment="1">
      <alignment vertical="center"/>
    </xf>
    <xf numFmtId="0" fontId="0" fillId="0" borderId="55" xfId="0" applyBorder="1" applyAlignment="1">
      <alignment vertical="center"/>
    </xf>
    <xf numFmtId="0" fontId="0" fillId="0" borderId="56" xfId="0" applyBorder="1" applyAlignment="1">
      <alignment vertical="center"/>
    </xf>
    <xf numFmtId="0" fontId="0" fillId="0" borderId="37" xfId="0" applyBorder="1" applyAlignment="1">
      <alignment vertical="center"/>
    </xf>
    <xf numFmtId="0" fontId="32" fillId="0" borderId="0" xfId="0" applyFont="1" applyAlignment="1">
      <alignment horizontal="center" vertical="center"/>
    </xf>
    <xf numFmtId="0" fontId="32" fillId="0" borderId="57" xfId="0" applyFont="1" applyBorder="1" applyAlignment="1">
      <alignment vertical="center"/>
    </xf>
    <xf numFmtId="0" fontId="0" fillId="0" borderId="57" xfId="0" applyBorder="1" applyAlignment="1">
      <alignment vertical="center"/>
    </xf>
    <xf numFmtId="0" fontId="2" fillId="0" borderId="0" xfId="0" applyFont="1" applyAlignment="1">
      <alignment horizontal="center" vertical="center"/>
    </xf>
    <xf numFmtId="0" fontId="33" fillId="0" borderId="0" xfId="0" applyFont="1" applyAlignment="1">
      <alignment horizontal="centerContinuous" vertical="center"/>
    </xf>
    <xf numFmtId="0" fontId="32" fillId="0" borderId="0" xfId="0" applyFont="1" applyAlignment="1">
      <alignment horizontal="centerContinuous" vertical="center"/>
    </xf>
    <xf numFmtId="0" fontId="12" fillId="0" borderId="0" xfId="0" applyFont="1" applyAlignment="1">
      <alignment horizontal="left" vertical="center"/>
    </xf>
    <xf numFmtId="0" fontId="34" fillId="6" borderId="0" xfId="0" applyFont="1" applyFill="1" applyAlignment="1">
      <alignment horizontal="left" vertical="center"/>
    </xf>
    <xf numFmtId="0" fontId="11" fillId="0" borderId="0" xfId="0" applyFont="1" applyAlignment="1">
      <alignment vertical="center"/>
    </xf>
    <xf numFmtId="0" fontId="35" fillId="0" borderId="0" xfId="0" applyFont="1" applyAlignment="1">
      <alignment horizontal="left" vertical="center" wrapText="1"/>
    </xf>
    <xf numFmtId="0" fontId="35" fillId="0" borderId="0" xfId="0" applyFont="1" applyAlignment="1">
      <alignment horizontal="centerContinuous" vertical="center"/>
    </xf>
    <xf numFmtId="0" fontId="12" fillId="0" borderId="0" xfId="0" applyFont="1" applyAlignment="1">
      <alignment horizontal="left" vertical="center" wrapText="1"/>
    </xf>
    <xf numFmtId="0" fontId="36" fillId="0" borderId="0" xfId="0" applyFont="1" applyAlignment="1">
      <alignment horizontal="center" vertical="center"/>
    </xf>
    <xf numFmtId="0" fontId="36" fillId="0" borderId="0" xfId="0" applyFont="1" applyAlignment="1">
      <alignment vertical="center"/>
    </xf>
    <xf numFmtId="0" fontId="12" fillId="0" borderId="0" xfId="0" applyFont="1" applyAlignment="1">
      <alignment horizontal="center" vertical="center"/>
    </xf>
    <xf numFmtId="176" fontId="37" fillId="6" borderId="0" xfId="0" applyNumberFormat="1" applyFont="1" applyFill="1" applyAlignment="1">
      <alignment horizontal="justify" vertical="center"/>
    </xf>
    <xf numFmtId="0" fontId="13" fillId="0" borderId="0" xfId="0" applyFont="1" applyAlignment="1">
      <alignment vertical="top"/>
    </xf>
    <xf numFmtId="0" fontId="29" fillId="0" borderId="0" xfId="0" applyFont="1" applyAlignment="1">
      <alignment horizontal="justify" vertical="center"/>
    </xf>
    <xf numFmtId="0" fontId="11" fillId="0" borderId="0" xfId="0" applyFont="1" applyAlignment="1">
      <alignment horizontal="left" vertical="center"/>
    </xf>
    <xf numFmtId="0" fontId="29" fillId="6" borderId="0" xfId="0" applyFont="1" applyFill="1" applyAlignment="1">
      <alignment horizontal="justify" vertical="center"/>
    </xf>
    <xf numFmtId="14" fontId="34" fillId="6" borderId="0" xfId="0" applyNumberFormat="1" applyFont="1" applyFill="1" applyAlignment="1">
      <alignment horizontal="left" vertical="center"/>
    </xf>
    <xf numFmtId="0" fontId="34" fillId="0" borderId="0" xfId="0" applyFont="1" applyAlignment="1">
      <alignment horizontal="left" vertical="center"/>
    </xf>
    <xf numFmtId="0" fontId="0" fillId="0" borderId="41" xfId="0" applyBorder="1" applyAlignment="1">
      <alignment vertical="center"/>
    </xf>
    <xf numFmtId="0" fontId="0" fillId="0" borderId="58" xfId="0" applyBorder="1" applyAlignment="1">
      <alignment vertical="center"/>
    </xf>
    <xf numFmtId="0" fontId="34" fillId="0" borderId="58" xfId="0" applyFont="1" applyBorder="1" applyAlignment="1">
      <alignment horizontal="left" vertical="center"/>
    </xf>
    <xf numFmtId="0" fontId="0" fillId="0" borderId="42" xfId="0" applyBorder="1" applyAlignment="1">
      <alignment vertical="center"/>
    </xf>
    <xf numFmtId="0" fontId="8" fillId="0" borderId="0" xfId="0" applyFont="1" applyAlignment="1">
      <alignment vertical="center"/>
    </xf>
    <xf numFmtId="0" fontId="8" fillId="0" borderId="0" xfId="0" applyFont="1" applyAlignment="1">
      <alignment horizontal="right" vertical="center"/>
    </xf>
    <xf numFmtId="0" fontId="25" fillId="0" borderId="0" xfId="0" applyFont="1" applyAlignment="1">
      <alignment horizontal="left" vertical="center" wrapText="1"/>
    </xf>
    <xf numFmtId="0" fontId="5" fillId="0" borderId="0" xfId="0" applyFont="1" applyAlignment="1">
      <alignment vertical="center" wrapText="1"/>
    </xf>
    <xf numFmtId="0" fontId="13" fillId="0" borderId="0" xfId="0" applyFont="1" applyAlignment="1">
      <alignment horizontal="justify" vertical="center"/>
    </xf>
    <xf numFmtId="166" fontId="5" fillId="6" borderId="34" xfId="1" applyFont="1" applyFill="1" applyBorder="1" applyAlignment="1">
      <alignment horizontal="left" vertical="center"/>
    </xf>
    <xf numFmtId="0" fontId="5" fillId="0" borderId="37" xfId="2" applyFont="1" applyFill="1" applyBorder="1" applyAlignment="1"/>
    <xf numFmtId="0" fontId="5" fillId="0" borderId="0" xfId="2" applyFont="1" applyFill="1" applyBorder="1" applyAlignment="1"/>
    <xf numFmtId="169" fontId="8" fillId="0" borderId="57" xfId="2" applyNumberFormat="1" applyFont="1" applyFill="1" applyBorder="1" applyAlignment="1"/>
    <xf numFmtId="0" fontId="4" fillId="0" borderId="0" xfId="0" applyFont="1" applyFill="1" applyBorder="1"/>
    <xf numFmtId="0" fontId="38" fillId="0" borderId="0" xfId="0" applyFont="1"/>
    <xf numFmtId="168" fontId="38" fillId="0" borderId="32" xfId="1" applyNumberFormat="1" applyFont="1" applyFill="1" applyBorder="1" applyAlignment="1">
      <alignment horizontal="center" vertical="center"/>
    </xf>
    <xf numFmtId="0" fontId="39" fillId="0" borderId="15" xfId="0" applyFont="1" applyFill="1" applyBorder="1" applyAlignment="1">
      <alignment horizontal="right" vertical="center" wrapText="1"/>
    </xf>
    <xf numFmtId="0" fontId="39" fillId="0" borderId="43" xfId="0" applyFont="1" applyFill="1" applyBorder="1" applyAlignment="1">
      <alignment horizontal="right" vertical="center" wrapText="1"/>
    </xf>
    <xf numFmtId="0" fontId="39" fillId="0" borderId="44" xfId="0" applyFont="1" applyFill="1" applyBorder="1" applyAlignment="1">
      <alignment horizontal="right" vertical="center" wrapText="1"/>
    </xf>
    <xf numFmtId="169" fontId="36" fillId="0" borderId="28" xfId="0" applyNumberFormat="1" applyFont="1" applyFill="1" applyBorder="1" applyAlignment="1">
      <alignment horizontal="center" vertical="center"/>
    </xf>
  </cellXfs>
  <cellStyles count="11">
    <cellStyle name="Comma" xfId="1" builtinId="3"/>
    <cellStyle name="Currency 2" xfId="10" xr:uid="{00000000-0005-0000-0000-000001000000}"/>
    <cellStyle name="Hyperlink" xfId="3" builtinId="8"/>
    <cellStyle name="Normal" xfId="0" builtinId="0"/>
    <cellStyle name="Normal 2" xfId="4" xr:uid="{00000000-0005-0000-0000-000004000000}"/>
    <cellStyle name="Normal 2 2" xfId="7" xr:uid="{00000000-0005-0000-0000-000005000000}"/>
    <cellStyle name="Normal 2 2 3" xfId="6" xr:uid="{00000000-0005-0000-0000-000006000000}"/>
    <cellStyle name="Normal 2 2 5" xfId="5" xr:uid="{00000000-0005-0000-0000-000007000000}"/>
    <cellStyle name="Normal 2 91" xfId="8" xr:uid="{00000000-0005-0000-0000-000008000000}"/>
    <cellStyle name="Normal 3" xfId="9" xr:uid="{00000000-0005-0000-0000-000009000000}"/>
    <cellStyle name="Normal_C&amp;I Unit 6 Evaluation-DH-14 June Check" xfId="2"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200025</xdr:colOff>
      <xdr:row>3</xdr:row>
      <xdr:rowOff>180975</xdr:rowOff>
    </xdr:from>
    <xdr:to>
      <xdr:col>1</xdr:col>
      <xdr:colOff>3012430</xdr:colOff>
      <xdr:row>12</xdr:row>
      <xdr:rowOff>41284</xdr:rowOff>
    </xdr:to>
    <xdr:pic>
      <xdr:nvPicPr>
        <xdr:cNvPr id="2" name="Picture 1">
          <a:extLst>
            <a:ext uri="{FF2B5EF4-FFF2-40B4-BE49-F238E27FC236}">
              <a16:creationId xmlns:a16="http://schemas.microsoft.com/office/drawing/2014/main" id="{FBBE87C0-8D5C-436B-ADE1-CB7AFD8513F6}"/>
            </a:ext>
          </a:extLst>
        </xdr:cNvPr>
        <xdr:cNvPicPr>
          <a:picLocks noChangeAspect="1"/>
        </xdr:cNvPicPr>
      </xdr:nvPicPr>
      <xdr:blipFill>
        <a:blip xmlns:r="http://schemas.openxmlformats.org/officeDocument/2006/relationships" r:embed="rId1"/>
        <a:stretch>
          <a:fillRect/>
        </a:stretch>
      </xdr:blipFill>
      <xdr:spPr>
        <a:xfrm>
          <a:off x="497205" y="859155"/>
          <a:ext cx="2810500" cy="15100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xdr:colOff>
      <xdr:row>0</xdr:row>
      <xdr:rowOff>104775</xdr:rowOff>
    </xdr:from>
    <xdr:to>
      <xdr:col>1</xdr:col>
      <xdr:colOff>576263</xdr:colOff>
      <xdr:row>4</xdr:row>
      <xdr:rowOff>171450</xdr:rowOff>
    </xdr:to>
    <xdr:pic>
      <xdr:nvPicPr>
        <xdr:cNvPr id="3" name="Picture 1" descr="esk_corp_sig">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 y="104775"/>
          <a:ext cx="1437323" cy="7981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500062</xdr:colOff>
      <xdr:row>2</xdr:row>
      <xdr:rowOff>0</xdr:rowOff>
    </xdr:from>
    <xdr:to>
      <xdr:col>21</xdr:col>
      <xdr:colOff>63452</xdr:colOff>
      <xdr:row>23</xdr:row>
      <xdr:rowOff>166688</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6917531" y="357188"/>
          <a:ext cx="8064452" cy="39528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gantA/AppData/Local/Microsoft/Windows/INetCache/Content.Outlook/XUSO0MPJ/P37C%20-%20SECTION%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benant.ELEC/Desktop/Work%20done/other%20packages/Fire%20dectection%20and%20arlam%20systm%20maintenance/Fire%20and%20Alarm%20System%20BOQ%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Cover Page"/>
      <sheetName val="5.1.1 Preamble"/>
      <sheetName val="5.1.2 BOQ"/>
      <sheetName val="Sheet3"/>
    </sheetNames>
    <sheetDataSet>
      <sheetData sheetId="0"/>
      <sheetData sheetId="1"/>
      <sheetData sheetId="2"/>
      <sheetData sheetId="3">
        <row r="4">
          <cell r="B4" t="str">
            <v>THE PROVISION FOR PROCUREMENT OF C&amp;I, ELECTRICAL AND MECHANICAL MOBILE EQUIPMENT AT KUSILE POWER STATION</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Tender Cover Sheet"/>
      <sheetName val="5.1.1.1 Preamble (2)"/>
      <sheetName val="5.1.2 B o Q"/>
    </sheetNames>
    <sheetDataSet>
      <sheetData sheetId="0" refreshError="1"/>
      <sheetData sheetId="1" refreshError="1">
        <row r="2">
          <cell r="B2" t="str">
            <v>KUSILE POWER STATION PROJECT</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nginask@eskom.co.za"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70D98-3006-4DC7-ABDD-12B0B587E914}">
  <dimension ref="A1:S48"/>
  <sheetViews>
    <sheetView topLeftCell="A12" zoomScaleNormal="100" workbookViewId="0">
      <selection activeCell="B13" sqref="B13:C13"/>
    </sheetView>
  </sheetViews>
  <sheetFormatPr defaultRowHeight="14.4" x14ac:dyDescent="0.3"/>
  <cols>
    <col min="1" max="1" width="7.109375" style="337" customWidth="1"/>
    <col min="2" max="2" width="37.88671875" style="337" customWidth="1"/>
    <col min="3" max="3" width="60.88671875" style="337" customWidth="1"/>
    <col min="4" max="4" width="8.88671875" style="338"/>
    <col min="5" max="256" width="8.88671875" style="337"/>
    <col min="257" max="257" width="7.109375" style="337" customWidth="1"/>
    <col min="258" max="258" width="37.88671875" style="337" customWidth="1"/>
    <col min="259" max="259" width="60.88671875" style="337" customWidth="1"/>
    <col min="260" max="512" width="8.88671875" style="337"/>
    <col min="513" max="513" width="7.109375" style="337" customWidth="1"/>
    <col min="514" max="514" width="37.88671875" style="337" customWidth="1"/>
    <col min="515" max="515" width="60.88671875" style="337" customWidth="1"/>
    <col min="516" max="768" width="8.88671875" style="337"/>
    <col min="769" max="769" width="7.109375" style="337" customWidth="1"/>
    <col min="770" max="770" width="37.88671875" style="337" customWidth="1"/>
    <col min="771" max="771" width="60.88671875" style="337" customWidth="1"/>
    <col min="772" max="1024" width="8.88671875" style="337"/>
    <col min="1025" max="1025" width="7.109375" style="337" customWidth="1"/>
    <col min="1026" max="1026" width="37.88671875" style="337" customWidth="1"/>
    <col min="1027" max="1027" width="60.88671875" style="337" customWidth="1"/>
    <col min="1028" max="1280" width="8.88671875" style="337"/>
    <col min="1281" max="1281" width="7.109375" style="337" customWidth="1"/>
    <col min="1282" max="1282" width="37.88671875" style="337" customWidth="1"/>
    <col min="1283" max="1283" width="60.88671875" style="337" customWidth="1"/>
    <col min="1284" max="1536" width="8.88671875" style="337"/>
    <col min="1537" max="1537" width="7.109375" style="337" customWidth="1"/>
    <col min="1538" max="1538" width="37.88671875" style="337" customWidth="1"/>
    <col min="1539" max="1539" width="60.88671875" style="337" customWidth="1"/>
    <col min="1540" max="1792" width="8.88671875" style="337"/>
    <col min="1793" max="1793" width="7.109375" style="337" customWidth="1"/>
    <col min="1794" max="1794" width="37.88671875" style="337" customWidth="1"/>
    <col min="1795" max="1795" width="60.88671875" style="337" customWidth="1"/>
    <col min="1796" max="2048" width="8.88671875" style="337"/>
    <col min="2049" max="2049" width="7.109375" style="337" customWidth="1"/>
    <col min="2050" max="2050" width="37.88671875" style="337" customWidth="1"/>
    <col min="2051" max="2051" width="60.88671875" style="337" customWidth="1"/>
    <col min="2052" max="2304" width="8.88671875" style="337"/>
    <col min="2305" max="2305" width="7.109375" style="337" customWidth="1"/>
    <col min="2306" max="2306" width="37.88671875" style="337" customWidth="1"/>
    <col min="2307" max="2307" width="60.88671875" style="337" customWidth="1"/>
    <col min="2308" max="2560" width="8.88671875" style="337"/>
    <col min="2561" max="2561" width="7.109375" style="337" customWidth="1"/>
    <col min="2562" max="2562" width="37.88671875" style="337" customWidth="1"/>
    <col min="2563" max="2563" width="60.88671875" style="337" customWidth="1"/>
    <col min="2564" max="2816" width="8.88671875" style="337"/>
    <col min="2817" max="2817" width="7.109375" style="337" customWidth="1"/>
    <col min="2818" max="2818" width="37.88671875" style="337" customWidth="1"/>
    <col min="2819" max="2819" width="60.88671875" style="337" customWidth="1"/>
    <col min="2820" max="3072" width="8.88671875" style="337"/>
    <col min="3073" max="3073" width="7.109375" style="337" customWidth="1"/>
    <col min="3074" max="3074" width="37.88671875" style="337" customWidth="1"/>
    <col min="3075" max="3075" width="60.88671875" style="337" customWidth="1"/>
    <col min="3076" max="3328" width="8.88671875" style="337"/>
    <col min="3329" max="3329" width="7.109375" style="337" customWidth="1"/>
    <col min="3330" max="3330" width="37.88671875" style="337" customWidth="1"/>
    <col min="3331" max="3331" width="60.88671875" style="337" customWidth="1"/>
    <col min="3332" max="3584" width="8.88671875" style="337"/>
    <col min="3585" max="3585" width="7.109375" style="337" customWidth="1"/>
    <col min="3586" max="3586" width="37.88671875" style="337" customWidth="1"/>
    <col min="3587" max="3587" width="60.88671875" style="337" customWidth="1"/>
    <col min="3588" max="3840" width="8.88671875" style="337"/>
    <col min="3841" max="3841" width="7.109375" style="337" customWidth="1"/>
    <col min="3842" max="3842" width="37.88671875" style="337" customWidth="1"/>
    <col min="3843" max="3843" width="60.88671875" style="337" customWidth="1"/>
    <col min="3844" max="4096" width="8.88671875" style="337"/>
    <col min="4097" max="4097" width="7.109375" style="337" customWidth="1"/>
    <col min="4098" max="4098" width="37.88671875" style="337" customWidth="1"/>
    <col min="4099" max="4099" width="60.88671875" style="337" customWidth="1"/>
    <col min="4100" max="4352" width="8.88671875" style="337"/>
    <col min="4353" max="4353" width="7.109375" style="337" customWidth="1"/>
    <col min="4354" max="4354" width="37.88671875" style="337" customWidth="1"/>
    <col min="4355" max="4355" width="60.88671875" style="337" customWidth="1"/>
    <col min="4356" max="4608" width="8.88671875" style="337"/>
    <col min="4609" max="4609" width="7.109375" style="337" customWidth="1"/>
    <col min="4610" max="4610" width="37.88671875" style="337" customWidth="1"/>
    <col min="4611" max="4611" width="60.88671875" style="337" customWidth="1"/>
    <col min="4612" max="4864" width="8.88671875" style="337"/>
    <col min="4865" max="4865" width="7.109375" style="337" customWidth="1"/>
    <col min="4866" max="4866" width="37.88671875" style="337" customWidth="1"/>
    <col min="4867" max="4867" width="60.88671875" style="337" customWidth="1"/>
    <col min="4868" max="5120" width="8.88671875" style="337"/>
    <col min="5121" max="5121" width="7.109375" style="337" customWidth="1"/>
    <col min="5122" max="5122" width="37.88671875" style="337" customWidth="1"/>
    <col min="5123" max="5123" width="60.88671875" style="337" customWidth="1"/>
    <col min="5124" max="5376" width="8.88671875" style="337"/>
    <col min="5377" max="5377" width="7.109375" style="337" customWidth="1"/>
    <col min="5378" max="5378" width="37.88671875" style="337" customWidth="1"/>
    <col min="5379" max="5379" width="60.88671875" style="337" customWidth="1"/>
    <col min="5380" max="5632" width="8.88671875" style="337"/>
    <col min="5633" max="5633" width="7.109375" style="337" customWidth="1"/>
    <col min="5634" max="5634" width="37.88671875" style="337" customWidth="1"/>
    <col min="5635" max="5635" width="60.88671875" style="337" customWidth="1"/>
    <col min="5636" max="5888" width="8.88671875" style="337"/>
    <col min="5889" max="5889" width="7.109375" style="337" customWidth="1"/>
    <col min="5890" max="5890" width="37.88671875" style="337" customWidth="1"/>
    <col min="5891" max="5891" width="60.88671875" style="337" customWidth="1"/>
    <col min="5892" max="6144" width="8.88671875" style="337"/>
    <col min="6145" max="6145" width="7.109375" style="337" customWidth="1"/>
    <col min="6146" max="6146" width="37.88671875" style="337" customWidth="1"/>
    <col min="6147" max="6147" width="60.88671875" style="337" customWidth="1"/>
    <col min="6148" max="6400" width="8.88671875" style="337"/>
    <col min="6401" max="6401" width="7.109375" style="337" customWidth="1"/>
    <col min="6402" max="6402" width="37.88671875" style="337" customWidth="1"/>
    <col min="6403" max="6403" width="60.88671875" style="337" customWidth="1"/>
    <col min="6404" max="6656" width="8.88671875" style="337"/>
    <col min="6657" max="6657" width="7.109375" style="337" customWidth="1"/>
    <col min="6658" max="6658" width="37.88671875" style="337" customWidth="1"/>
    <col min="6659" max="6659" width="60.88671875" style="337" customWidth="1"/>
    <col min="6660" max="6912" width="8.88671875" style="337"/>
    <col min="6913" max="6913" width="7.109375" style="337" customWidth="1"/>
    <col min="6914" max="6914" width="37.88671875" style="337" customWidth="1"/>
    <col min="6915" max="6915" width="60.88671875" style="337" customWidth="1"/>
    <col min="6916" max="7168" width="8.88671875" style="337"/>
    <col min="7169" max="7169" width="7.109375" style="337" customWidth="1"/>
    <col min="7170" max="7170" width="37.88671875" style="337" customWidth="1"/>
    <col min="7171" max="7171" width="60.88671875" style="337" customWidth="1"/>
    <col min="7172" max="7424" width="8.88671875" style="337"/>
    <col min="7425" max="7425" width="7.109375" style="337" customWidth="1"/>
    <col min="7426" max="7426" width="37.88671875" style="337" customWidth="1"/>
    <col min="7427" max="7427" width="60.88671875" style="337" customWidth="1"/>
    <col min="7428" max="7680" width="8.88671875" style="337"/>
    <col min="7681" max="7681" width="7.109375" style="337" customWidth="1"/>
    <col min="7682" max="7682" width="37.88671875" style="337" customWidth="1"/>
    <col min="7683" max="7683" width="60.88671875" style="337" customWidth="1"/>
    <col min="7684" max="7936" width="8.88671875" style="337"/>
    <col min="7937" max="7937" width="7.109375" style="337" customWidth="1"/>
    <col min="7938" max="7938" width="37.88671875" style="337" customWidth="1"/>
    <col min="7939" max="7939" width="60.88671875" style="337" customWidth="1"/>
    <col min="7940" max="8192" width="8.88671875" style="337"/>
    <col min="8193" max="8193" width="7.109375" style="337" customWidth="1"/>
    <col min="8194" max="8194" width="37.88671875" style="337" customWidth="1"/>
    <col min="8195" max="8195" width="60.88671875" style="337" customWidth="1"/>
    <col min="8196" max="8448" width="8.88671875" style="337"/>
    <col min="8449" max="8449" width="7.109375" style="337" customWidth="1"/>
    <col min="8450" max="8450" width="37.88671875" style="337" customWidth="1"/>
    <col min="8451" max="8451" width="60.88671875" style="337" customWidth="1"/>
    <col min="8452" max="8704" width="8.88671875" style="337"/>
    <col min="8705" max="8705" width="7.109375" style="337" customWidth="1"/>
    <col min="8706" max="8706" width="37.88671875" style="337" customWidth="1"/>
    <col min="8707" max="8707" width="60.88671875" style="337" customWidth="1"/>
    <col min="8708" max="8960" width="8.88671875" style="337"/>
    <col min="8961" max="8961" width="7.109375" style="337" customWidth="1"/>
    <col min="8962" max="8962" width="37.88671875" style="337" customWidth="1"/>
    <col min="8963" max="8963" width="60.88671875" style="337" customWidth="1"/>
    <col min="8964" max="9216" width="8.88671875" style="337"/>
    <col min="9217" max="9217" width="7.109375" style="337" customWidth="1"/>
    <col min="9218" max="9218" width="37.88671875" style="337" customWidth="1"/>
    <col min="9219" max="9219" width="60.88671875" style="337" customWidth="1"/>
    <col min="9220" max="9472" width="8.88671875" style="337"/>
    <col min="9473" max="9473" width="7.109375" style="337" customWidth="1"/>
    <col min="9474" max="9474" width="37.88671875" style="337" customWidth="1"/>
    <col min="9475" max="9475" width="60.88671875" style="337" customWidth="1"/>
    <col min="9476" max="9728" width="8.88671875" style="337"/>
    <col min="9729" max="9729" width="7.109375" style="337" customWidth="1"/>
    <col min="9730" max="9730" width="37.88671875" style="337" customWidth="1"/>
    <col min="9731" max="9731" width="60.88671875" style="337" customWidth="1"/>
    <col min="9732" max="9984" width="8.88671875" style="337"/>
    <col min="9985" max="9985" width="7.109375" style="337" customWidth="1"/>
    <col min="9986" max="9986" width="37.88671875" style="337" customWidth="1"/>
    <col min="9987" max="9987" width="60.88671875" style="337" customWidth="1"/>
    <col min="9988" max="10240" width="8.88671875" style="337"/>
    <col min="10241" max="10241" width="7.109375" style="337" customWidth="1"/>
    <col min="10242" max="10242" width="37.88671875" style="337" customWidth="1"/>
    <col min="10243" max="10243" width="60.88671875" style="337" customWidth="1"/>
    <col min="10244" max="10496" width="8.88671875" style="337"/>
    <col min="10497" max="10497" width="7.109375" style="337" customWidth="1"/>
    <col min="10498" max="10498" width="37.88671875" style="337" customWidth="1"/>
    <col min="10499" max="10499" width="60.88671875" style="337" customWidth="1"/>
    <col min="10500" max="10752" width="8.88671875" style="337"/>
    <col min="10753" max="10753" width="7.109375" style="337" customWidth="1"/>
    <col min="10754" max="10754" width="37.88671875" style="337" customWidth="1"/>
    <col min="10755" max="10755" width="60.88671875" style="337" customWidth="1"/>
    <col min="10756" max="11008" width="8.88671875" style="337"/>
    <col min="11009" max="11009" width="7.109375" style="337" customWidth="1"/>
    <col min="11010" max="11010" width="37.88671875" style="337" customWidth="1"/>
    <col min="11011" max="11011" width="60.88671875" style="337" customWidth="1"/>
    <col min="11012" max="11264" width="8.88671875" style="337"/>
    <col min="11265" max="11265" width="7.109375" style="337" customWidth="1"/>
    <col min="11266" max="11266" width="37.88671875" style="337" customWidth="1"/>
    <col min="11267" max="11267" width="60.88671875" style="337" customWidth="1"/>
    <col min="11268" max="11520" width="8.88671875" style="337"/>
    <col min="11521" max="11521" width="7.109375" style="337" customWidth="1"/>
    <col min="11522" max="11522" width="37.88671875" style="337" customWidth="1"/>
    <col min="11523" max="11523" width="60.88671875" style="337" customWidth="1"/>
    <col min="11524" max="11776" width="8.88671875" style="337"/>
    <col min="11777" max="11777" width="7.109375" style="337" customWidth="1"/>
    <col min="11778" max="11778" width="37.88671875" style="337" customWidth="1"/>
    <col min="11779" max="11779" width="60.88671875" style="337" customWidth="1"/>
    <col min="11780" max="12032" width="8.88671875" style="337"/>
    <col min="12033" max="12033" width="7.109375" style="337" customWidth="1"/>
    <col min="12034" max="12034" width="37.88671875" style="337" customWidth="1"/>
    <col min="12035" max="12035" width="60.88671875" style="337" customWidth="1"/>
    <col min="12036" max="12288" width="8.88671875" style="337"/>
    <col min="12289" max="12289" width="7.109375" style="337" customWidth="1"/>
    <col min="12290" max="12290" width="37.88671875" style="337" customWidth="1"/>
    <col min="12291" max="12291" width="60.88671875" style="337" customWidth="1"/>
    <col min="12292" max="12544" width="8.88671875" style="337"/>
    <col min="12545" max="12545" width="7.109375" style="337" customWidth="1"/>
    <col min="12546" max="12546" width="37.88671875" style="337" customWidth="1"/>
    <col min="12547" max="12547" width="60.88671875" style="337" customWidth="1"/>
    <col min="12548" max="12800" width="8.88671875" style="337"/>
    <col min="12801" max="12801" width="7.109375" style="337" customWidth="1"/>
    <col min="12802" max="12802" width="37.88671875" style="337" customWidth="1"/>
    <col min="12803" max="12803" width="60.88671875" style="337" customWidth="1"/>
    <col min="12804" max="13056" width="8.88671875" style="337"/>
    <col min="13057" max="13057" width="7.109375" style="337" customWidth="1"/>
    <col min="13058" max="13058" width="37.88671875" style="337" customWidth="1"/>
    <col min="13059" max="13059" width="60.88671875" style="337" customWidth="1"/>
    <col min="13060" max="13312" width="8.88671875" style="337"/>
    <col min="13313" max="13313" width="7.109375" style="337" customWidth="1"/>
    <col min="13314" max="13314" width="37.88671875" style="337" customWidth="1"/>
    <col min="13315" max="13315" width="60.88671875" style="337" customWidth="1"/>
    <col min="13316" max="13568" width="8.88671875" style="337"/>
    <col min="13569" max="13569" width="7.109375" style="337" customWidth="1"/>
    <col min="13570" max="13570" width="37.88671875" style="337" customWidth="1"/>
    <col min="13571" max="13571" width="60.88671875" style="337" customWidth="1"/>
    <col min="13572" max="13824" width="8.88671875" style="337"/>
    <col min="13825" max="13825" width="7.109375" style="337" customWidth="1"/>
    <col min="13826" max="13826" width="37.88671875" style="337" customWidth="1"/>
    <col min="13827" max="13827" width="60.88671875" style="337" customWidth="1"/>
    <col min="13828" max="14080" width="8.88671875" style="337"/>
    <col min="14081" max="14081" width="7.109375" style="337" customWidth="1"/>
    <col min="14082" max="14082" width="37.88671875" style="337" customWidth="1"/>
    <col min="14083" max="14083" width="60.88671875" style="337" customWidth="1"/>
    <col min="14084" max="14336" width="8.88671875" style="337"/>
    <col min="14337" max="14337" width="7.109375" style="337" customWidth="1"/>
    <col min="14338" max="14338" width="37.88671875" style="337" customWidth="1"/>
    <col min="14339" max="14339" width="60.88671875" style="337" customWidth="1"/>
    <col min="14340" max="14592" width="8.88671875" style="337"/>
    <col min="14593" max="14593" width="7.109375" style="337" customWidth="1"/>
    <col min="14594" max="14594" width="37.88671875" style="337" customWidth="1"/>
    <col min="14595" max="14595" width="60.88671875" style="337" customWidth="1"/>
    <col min="14596" max="14848" width="8.88671875" style="337"/>
    <col min="14849" max="14849" width="7.109375" style="337" customWidth="1"/>
    <col min="14850" max="14850" width="37.88671875" style="337" customWidth="1"/>
    <col min="14851" max="14851" width="60.88671875" style="337" customWidth="1"/>
    <col min="14852" max="15104" width="8.88671875" style="337"/>
    <col min="15105" max="15105" width="7.109375" style="337" customWidth="1"/>
    <col min="15106" max="15106" width="37.88671875" style="337" customWidth="1"/>
    <col min="15107" max="15107" width="60.88671875" style="337" customWidth="1"/>
    <col min="15108" max="15360" width="8.88671875" style="337"/>
    <col min="15361" max="15361" width="7.109375" style="337" customWidth="1"/>
    <col min="15362" max="15362" width="37.88671875" style="337" customWidth="1"/>
    <col min="15363" max="15363" width="60.88671875" style="337" customWidth="1"/>
    <col min="15364" max="15616" width="8.88671875" style="337"/>
    <col min="15617" max="15617" width="7.109375" style="337" customWidth="1"/>
    <col min="15618" max="15618" width="37.88671875" style="337" customWidth="1"/>
    <col min="15619" max="15619" width="60.88671875" style="337" customWidth="1"/>
    <col min="15620" max="15872" width="8.88671875" style="337"/>
    <col min="15873" max="15873" width="7.109375" style="337" customWidth="1"/>
    <col min="15874" max="15874" width="37.88671875" style="337" customWidth="1"/>
    <col min="15875" max="15875" width="60.88671875" style="337" customWidth="1"/>
    <col min="15876" max="16128" width="8.88671875" style="337"/>
    <col min="16129" max="16129" width="7.109375" style="337" customWidth="1"/>
    <col min="16130" max="16130" width="37.88671875" style="337" customWidth="1"/>
    <col min="16131" max="16131" width="60.88671875" style="337" customWidth="1"/>
    <col min="16132" max="16384" width="8.88671875" style="337"/>
  </cols>
  <sheetData>
    <row r="1" spans="1:19" s="323" customFormat="1" ht="15.6" x14ac:dyDescent="0.3">
      <c r="A1" s="322" t="s">
        <v>232</v>
      </c>
      <c r="C1" s="324" t="s">
        <v>233</v>
      </c>
      <c r="F1" s="325"/>
      <c r="G1" s="326"/>
      <c r="L1" s="326"/>
      <c r="M1" s="327"/>
      <c r="N1" s="328"/>
      <c r="O1" s="329"/>
      <c r="Q1" s="330"/>
      <c r="R1" s="329"/>
      <c r="S1" s="327"/>
    </row>
    <row r="2" spans="1:19" s="323" customFormat="1" ht="15.6" x14ac:dyDescent="0.3">
      <c r="A2" s="322" t="s">
        <v>234</v>
      </c>
      <c r="C2" s="324">
        <f>'Cover Page'!C19</f>
        <v>0</v>
      </c>
      <c r="G2" s="326"/>
      <c r="L2" s="326"/>
      <c r="M2" s="331"/>
      <c r="N2" s="328"/>
      <c r="O2" s="329"/>
      <c r="Q2" s="330"/>
      <c r="R2" s="329"/>
      <c r="S2" s="327"/>
    </row>
    <row r="3" spans="1:19" s="323" customFormat="1" ht="49.5" customHeight="1" x14ac:dyDescent="0.3">
      <c r="A3" s="322" t="s">
        <v>235</v>
      </c>
      <c r="C3" s="332" t="s">
        <v>282</v>
      </c>
      <c r="G3" s="326"/>
      <c r="L3" s="326"/>
      <c r="M3" s="331"/>
      <c r="N3" s="328"/>
      <c r="O3" s="329"/>
      <c r="Q3" s="330"/>
      <c r="R3" s="329"/>
      <c r="S3" s="327"/>
    </row>
    <row r="4" spans="1:19" s="323" customFormat="1" ht="15.6" x14ac:dyDescent="0.3">
      <c r="A4" s="322" t="s">
        <v>236</v>
      </c>
      <c r="C4" s="324">
        <f>'Cover Page'!C23</f>
        <v>0</v>
      </c>
      <c r="G4" s="326"/>
      <c r="K4" s="333"/>
      <c r="L4" s="334"/>
      <c r="M4" s="335"/>
      <c r="N4" s="328"/>
      <c r="O4" s="329"/>
      <c r="Q4" s="330"/>
      <c r="R4" s="329"/>
      <c r="S4" s="327"/>
    </row>
    <row r="5" spans="1:19" s="323" customFormat="1" ht="15.6" x14ac:dyDescent="0.3">
      <c r="A5" s="322" t="s">
        <v>237</v>
      </c>
      <c r="C5" s="324">
        <f>'Cover Page'!C25</f>
        <v>0</v>
      </c>
      <c r="G5" s="326"/>
      <c r="K5" s="333"/>
      <c r="L5" s="334"/>
      <c r="M5" s="335"/>
      <c r="N5" s="328"/>
      <c r="O5" s="329"/>
      <c r="Q5" s="330"/>
      <c r="R5" s="329"/>
      <c r="S5" s="327"/>
    </row>
    <row r="6" spans="1:19" s="323" customFormat="1" ht="15.6" x14ac:dyDescent="0.3">
      <c r="A6" s="322"/>
      <c r="C6" s="324"/>
      <c r="G6" s="326"/>
      <c r="K6" s="333"/>
      <c r="L6" s="334"/>
      <c r="M6" s="335"/>
      <c r="N6" s="328"/>
      <c r="O6" s="329"/>
      <c r="Q6" s="330"/>
      <c r="R6" s="329"/>
      <c r="S6" s="327"/>
    </row>
    <row r="7" spans="1:19" ht="17.399999999999999" x14ac:dyDescent="0.3">
      <c r="A7" s="336" t="s">
        <v>238</v>
      </c>
      <c r="D7" s="337"/>
    </row>
    <row r="8" spans="1:19" x14ac:dyDescent="0.3">
      <c r="C8" s="338"/>
      <c r="D8" s="337"/>
      <c r="E8" s="339"/>
    </row>
    <row r="9" spans="1:19" ht="15" x14ac:dyDescent="0.3">
      <c r="B9" s="323" t="s">
        <v>239</v>
      </c>
      <c r="C9" s="338"/>
      <c r="D9" s="337"/>
      <c r="E9" s="339"/>
    </row>
    <row r="10" spans="1:19" x14ac:dyDescent="0.3">
      <c r="C10" s="338"/>
      <c r="D10" s="337"/>
      <c r="E10" s="339"/>
    </row>
    <row r="11" spans="1:19" ht="49.5" customHeight="1" x14ac:dyDescent="0.3">
      <c r="B11" s="340" t="s">
        <v>240</v>
      </c>
      <c r="C11" s="341"/>
      <c r="D11" s="337"/>
      <c r="E11" s="339"/>
    </row>
    <row r="12" spans="1:19" ht="15.6" x14ac:dyDescent="0.3">
      <c r="A12" s="322"/>
      <c r="C12" s="338"/>
      <c r="D12" s="337"/>
      <c r="E12" s="339"/>
    </row>
    <row r="13" spans="1:19" ht="40.5" customHeight="1" x14ac:dyDescent="0.3">
      <c r="B13" s="342" t="s">
        <v>241</v>
      </c>
      <c r="C13" s="342"/>
      <c r="D13" s="337"/>
      <c r="E13" s="339"/>
    </row>
    <row r="14" spans="1:19" s="343" customFormat="1" x14ac:dyDescent="0.3">
      <c r="A14" s="337"/>
      <c r="B14" s="337"/>
      <c r="C14" s="338"/>
      <c r="D14" s="337"/>
      <c r="E14" s="339"/>
    </row>
    <row r="15" spans="1:19" x14ac:dyDescent="0.3">
      <c r="C15" s="338"/>
      <c r="D15" s="337"/>
      <c r="E15" s="339"/>
    </row>
    <row r="16" spans="1:19" ht="31.2" x14ac:dyDescent="0.3">
      <c r="A16" s="344">
        <v>1</v>
      </c>
      <c r="B16" s="345" t="s">
        <v>242</v>
      </c>
      <c r="C16" s="346"/>
      <c r="D16" s="347"/>
      <c r="E16" s="324"/>
      <c r="F16" s="323"/>
    </row>
    <row r="17" spans="1:6" ht="45" x14ac:dyDescent="0.3">
      <c r="A17" s="348"/>
      <c r="B17" s="323" t="s">
        <v>243</v>
      </c>
      <c r="C17" s="349" t="s">
        <v>244</v>
      </c>
      <c r="D17" s="323"/>
      <c r="E17" s="350"/>
      <c r="F17" s="323"/>
    </row>
    <row r="18" spans="1:6" ht="54.75" customHeight="1" x14ac:dyDescent="0.3">
      <c r="A18" s="348"/>
      <c r="B18" s="323" t="s">
        <v>245</v>
      </c>
      <c r="C18" s="349" t="s">
        <v>246</v>
      </c>
      <c r="D18" s="323"/>
      <c r="E18" s="350"/>
      <c r="F18" s="323"/>
    </row>
    <row r="19" spans="1:6" ht="17.25" customHeight="1" x14ac:dyDescent="0.3">
      <c r="A19" s="348"/>
      <c r="B19" s="323" t="s">
        <v>247</v>
      </c>
      <c r="C19" s="349" t="s">
        <v>248</v>
      </c>
      <c r="D19" s="323"/>
      <c r="E19" s="350"/>
      <c r="F19" s="323"/>
    </row>
    <row r="20" spans="1:6" ht="30" x14ac:dyDescent="0.3">
      <c r="A20" s="348"/>
      <c r="B20" s="323" t="s">
        <v>249</v>
      </c>
      <c r="C20" s="349" t="s">
        <v>250</v>
      </c>
      <c r="D20" s="323"/>
      <c r="E20" s="350"/>
      <c r="F20" s="323"/>
    </row>
    <row r="21" spans="1:6" ht="15" x14ac:dyDescent="0.3">
      <c r="A21" s="348"/>
      <c r="B21" s="323" t="s">
        <v>251</v>
      </c>
      <c r="C21" s="349" t="s">
        <v>252</v>
      </c>
      <c r="D21" s="323"/>
      <c r="E21" s="350"/>
      <c r="F21" s="323"/>
    </row>
    <row r="22" spans="1:6" ht="15" x14ac:dyDescent="0.3">
      <c r="A22" s="348"/>
      <c r="B22" s="323"/>
      <c r="C22" s="349"/>
      <c r="D22" s="323"/>
      <c r="E22" s="350"/>
      <c r="F22" s="323"/>
    </row>
    <row r="23" spans="1:6" ht="15.6" x14ac:dyDescent="0.3">
      <c r="A23" s="344">
        <v>2</v>
      </c>
      <c r="B23" s="351" t="s">
        <v>253</v>
      </c>
      <c r="C23" s="352"/>
      <c r="D23" s="323"/>
      <c r="E23" s="350"/>
      <c r="F23" s="323"/>
    </row>
    <row r="24" spans="1:6" ht="15" x14ac:dyDescent="0.3">
      <c r="A24" s="323"/>
      <c r="B24" s="323" t="s">
        <v>254</v>
      </c>
      <c r="C24" s="349"/>
      <c r="D24" s="323"/>
      <c r="E24" s="350"/>
      <c r="F24" s="323"/>
    </row>
    <row r="25" spans="1:6" ht="45" x14ac:dyDescent="0.3">
      <c r="A25" s="323"/>
      <c r="B25" s="353"/>
      <c r="C25" s="349" t="s">
        <v>255</v>
      </c>
      <c r="D25" s="323"/>
      <c r="E25" s="350"/>
      <c r="F25" s="323"/>
    </row>
    <row r="26" spans="1:6" ht="51" customHeight="1" x14ac:dyDescent="0.3">
      <c r="A26" s="323"/>
      <c r="B26" s="328" t="s">
        <v>256</v>
      </c>
      <c r="C26" s="349" t="s">
        <v>257</v>
      </c>
      <c r="D26" s="323"/>
      <c r="E26" s="350"/>
      <c r="F26" s="323"/>
    </row>
    <row r="27" spans="1:6" x14ac:dyDescent="0.3">
      <c r="B27" s="354"/>
      <c r="C27" s="338"/>
      <c r="D27" s="337"/>
      <c r="E27" s="355"/>
    </row>
    <row r="28" spans="1:6" ht="17.399999999999999" x14ac:dyDescent="0.3">
      <c r="B28" s="356"/>
      <c r="C28" s="338"/>
      <c r="D28" s="337"/>
      <c r="E28" s="339"/>
      <c r="F28" s="357"/>
    </row>
    <row r="29" spans="1:6" x14ac:dyDescent="0.3">
      <c r="C29" s="338"/>
      <c r="D29" s="337"/>
      <c r="E29" s="339"/>
    </row>
    <row r="30" spans="1:6" ht="12.75" customHeight="1" x14ac:dyDescent="0.3"/>
    <row r="33" spans="3:5" ht="12.75" customHeight="1" x14ac:dyDescent="0.3"/>
    <row r="34" spans="3:5" ht="25.5" customHeight="1" x14ac:dyDescent="0.3"/>
    <row r="38" spans="3:5" ht="12.75" customHeight="1" x14ac:dyDescent="0.3"/>
    <row r="39" spans="3:5" x14ac:dyDescent="0.3">
      <c r="C39" s="338"/>
      <c r="D39" s="337"/>
      <c r="E39" s="339"/>
    </row>
    <row r="40" spans="3:5" x14ac:dyDescent="0.3">
      <c r="E40" s="339"/>
    </row>
    <row r="41" spans="3:5" x14ac:dyDescent="0.3">
      <c r="E41" s="339"/>
    </row>
    <row r="42" spans="3:5" x14ac:dyDescent="0.3">
      <c r="E42" s="339"/>
    </row>
    <row r="43" spans="3:5" x14ac:dyDescent="0.3">
      <c r="E43" s="339"/>
    </row>
    <row r="44" spans="3:5" x14ac:dyDescent="0.3">
      <c r="C44" s="338"/>
      <c r="D44" s="337"/>
      <c r="E44" s="339"/>
    </row>
    <row r="45" spans="3:5" x14ac:dyDescent="0.3">
      <c r="E45" s="339"/>
    </row>
    <row r="46" spans="3:5" x14ac:dyDescent="0.3">
      <c r="E46" s="355"/>
    </row>
    <row r="47" spans="3:5" x14ac:dyDescent="0.3">
      <c r="E47" s="339"/>
    </row>
    <row r="48" spans="3:5" x14ac:dyDescent="0.3">
      <c r="E48" s="339"/>
    </row>
  </sheetData>
  <mergeCells count="2">
    <mergeCell ref="B11:C11"/>
    <mergeCell ref="B13:C13"/>
  </mergeCells>
  <pageMargins left="0.7" right="0.7" top="0.75" bottom="0.75" header="0.3" footer="0.3"/>
  <pageSetup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6C8D2-0E8E-44D0-9474-A6CFB8BF3CB7}">
  <dimension ref="A1:D51"/>
  <sheetViews>
    <sheetView topLeftCell="A3" zoomScaleNormal="100" workbookViewId="0">
      <selection activeCell="C21" sqref="C21"/>
    </sheetView>
  </sheetViews>
  <sheetFormatPr defaultRowHeight="14.4" x14ac:dyDescent="0.3"/>
  <cols>
    <col min="1" max="1" width="4.33203125" style="337" customWidth="1"/>
    <col min="2" max="2" width="48.88671875" style="337" customWidth="1"/>
    <col min="3" max="3" width="67.109375" style="337" customWidth="1"/>
    <col min="4" max="4" width="4.109375" style="337" customWidth="1"/>
    <col min="5" max="256" width="8.88671875" style="337"/>
    <col min="257" max="257" width="4.33203125" style="337" customWidth="1"/>
    <col min="258" max="258" width="48.88671875" style="337" customWidth="1"/>
    <col min="259" max="259" width="67.109375" style="337" customWidth="1"/>
    <col min="260" max="260" width="4.109375" style="337" customWidth="1"/>
    <col min="261" max="512" width="8.88671875" style="337"/>
    <col min="513" max="513" width="4.33203125" style="337" customWidth="1"/>
    <col min="514" max="514" width="48.88671875" style="337" customWidth="1"/>
    <col min="515" max="515" width="67.109375" style="337" customWidth="1"/>
    <col min="516" max="516" width="4.109375" style="337" customWidth="1"/>
    <col min="517" max="768" width="8.88671875" style="337"/>
    <col min="769" max="769" width="4.33203125" style="337" customWidth="1"/>
    <col min="770" max="770" width="48.88671875" style="337" customWidth="1"/>
    <col min="771" max="771" width="67.109375" style="337" customWidth="1"/>
    <col min="772" max="772" width="4.109375" style="337" customWidth="1"/>
    <col min="773" max="1024" width="8.88671875" style="337"/>
    <col min="1025" max="1025" width="4.33203125" style="337" customWidth="1"/>
    <col min="1026" max="1026" width="48.88671875" style="337" customWidth="1"/>
    <col min="1027" max="1027" width="67.109375" style="337" customWidth="1"/>
    <col min="1028" max="1028" width="4.109375" style="337" customWidth="1"/>
    <col min="1029" max="1280" width="8.88671875" style="337"/>
    <col min="1281" max="1281" width="4.33203125" style="337" customWidth="1"/>
    <col min="1282" max="1282" width="48.88671875" style="337" customWidth="1"/>
    <col min="1283" max="1283" width="67.109375" style="337" customWidth="1"/>
    <col min="1284" max="1284" width="4.109375" style="337" customWidth="1"/>
    <col min="1285" max="1536" width="8.88671875" style="337"/>
    <col min="1537" max="1537" width="4.33203125" style="337" customWidth="1"/>
    <col min="1538" max="1538" width="48.88671875" style="337" customWidth="1"/>
    <col min="1539" max="1539" width="67.109375" style="337" customWidth="1"/>
    <col min="1540" max="1540" width="4.109375" style="337" customWidth="1"/>
    <col min="1541" max="1792" width="8.88671875" style="337"/>
    <col min="1793" max="1793" width="4.33203125" style="337" customWidth="1"/>
    <col min="1794" max="1794" width="48.88671875" style="337" customWidth="1"/>
    <col min="1795" max="1795" width="67.109375" style="337" customWidth="1"/>
    <col min="1796" max="1796" width="4.109375" style="337" customWidth="1"/>
    <col min="1797" max="2048" width="8.88671875" style="337"/>
    <col min="2049" max="2049" width="4.33203125" style="337" customWidth="1"/>
    <col min="2050" max="2050" width="48.88671875" style="337" customWidth="1"/>
    <col min="2051" max="2051" width="67.109375" style="337" customWidth="1"/>
    <col min="2052" max="2052" width="4.109375" style="337" customWidth="1"/>
    <col min="2053" max="2304" width="8.88671875" style="337"/>
    <col min="2305" max="2305" width="4.33203125" style="337" customWidth="1"/>
    <col min="2306" max="2306" width="48.88671875" style="337" customWidth="1"/>
    <col min="2307" max="2307" width="67.109375" style="337" customWidth="1"/>
    <col min="2308" max="2308" width="4.109375" style="337" customWidth="1"/>
    <col min="2309" max="2560" width="8.88671875" style="337"/>
    <col min="2561" max="2561" width="4.33203125" style="337" customWidth="1"/>
    <col min="2562" max="2562" width="48.88671875" style="337" customWidth="1"/>
    <col min="2563" max="2563" width="67.109375" style="337" customWidth="1"/>
    <col min="2564" max="2564" width="4.109375" style="337" customWidth="1"/>
    <col min="2565" max="2816" width="8.88671875" style="337"/>
    <col min="2817" max="2817" width="4.33203125" style="337" customWidth="1"/>
    <col min="2818" max="2818" width="48.88671875" style="337" customWidth="1"/>
    <col min="2819" max="2819" width="67.109375" style="337" customWidth="1"/>
    <col min="2820" max="2820" width="4.109375" style="337" customWidth="1"/>
    <col min="2821" max="3072" width="8.88671875" style="337"/>
    <col min="3073" max="3073" width="4.33203125" style="337" customWidth="1"/>
    <col min="3074" max="3074" width="48.88671875" style="337" customWidth="1"/>
    <col min="3075" max="3075" width="67.109375" style="337" customWidth="1"/>
    <col min="3076" max="3076" width="4.109375" style="337" customWidth="1"/>
    <col min="3077" max="3328" width="8.88671875" style="337"/>
    <col min="3329" max="3329" width="4.33203125" style="337" customWidth="1"/>
    <col min="3330" max="3330" width="48.88671875" style="337" customWidth="1"/>
    <col min="3331" max="3331" width="67.109375" style="337" customWidth="1"/>
    <col min="3332" max="3332" width="4.109375" style="337" customWidth="1"/>
    <col min="3333" max="3584" width="8.88671875" style="337"/>
    <col min="3585" max="3585" width="4.33203125" style="337" customWidth="1"/>
    <col min="3586" max="3586" width="48.88671875" style="337" customWidth="1"/>
    <col min="3587" max="3587" width="67.109375" style="337" customWidth="1"/>
    <col min="3588" max="3588" width="4.109375" style="337" customWidth="1"/>
    <col min="3589" max="3840" width="8.88671875" style="337"/>
    <col min="3841" max="3841" width="4.33203125" style="337" customWidth="1"/>
    <col min="3842" max="3842" width="48.88671875" style="337" customWidth="1"/>
    <col min="3843" max="3843" width="67.109375" style="337" customWidth="1"/>
    <col min="3844" max="3844" width="4.109375" style="337" customWidth="1"/>
    <col min="3845" max="4096" width="8.88671875" style="337"/>
    <col min="4097" max="4097" width="4.33203125" style="337" customWidth="1"/>
    <col min="4098" max="4098" width="48.88671875" style="337" customWidth="1"/>
    <col min="4099" max="4099" width="67.109375" style="337" customWidth="1"/>
    <col min="4100" max="4100" width="4.109375" style="337" customWidth="1"/>
    <col min="4101" max="4352" width="8.88671875" style="337"/>
    <col min="4353" max="4353" width="4.33203125" style="337" customWidth="1"/>
    <col min="4354" max="4354" width="48.88671875" style="337" customWidth="1"/>
    <col min="4355" max="4355" width="67.109375" style="337" customWidth="1"/>
    <col min="4356" max="4356" width="4.109375" style="337" customWidth="1"/>
    <col min="4357" max="4608" width="8.88671875" style="337"/>
    <col min="4609" max="4609" width="4.33203125" style="337" customWidth="1"/>
    <col min="4610" max="4610" width="48.88671875" style="337" customWidth="1"/>
    <col min="4611" max="4611" width="67.109375" style="337" customWidth="1"/>
    <col min="4612" max="4612" width="4.109375" style="337" customWidth="1"/>
    <col min="4613" max="4864" width="8.88671875" style="337"/>
    <col min="4865" max="4865" width="4.33203125" style="337" customWidth="1"/>
    <col min="4866" max="4866" width="48.88671875" style="337" customWidth="1"/>
    <col min="4867" max="4867" width="67.109375" style="337" customWidth="1"/>
    <col min="4868" max="4868" width="4.109375" style="337" customWidth="1"/>
    <col min="4869" max="5120" width="8.88671875" style="337"/>
    <col min="5121" max="5121" width="4.33203125" style="337" customWidth="1"/>
    <col min="5122" max="5122" width="48.88671875" style="337" customWidth="1"/>
    <col min="5123" max="5123" width="67.109375" style="337" customWidth="1"/>
    <col min="5124" max="5124" width="4.109375" style="337" customWidth="1"/>
    <col min="5125" max="5376" width="8.88671875" style="337"/>
    <col min="5377" max="5377" width="4.33203125" style="337" customWidth="1"/>
    <col min="5378" max="5378" width="48.88671875" style="337" customWidth="1"/>
    <col min="5379" max="5379" width="67.109375" style="337" customWidth="1"/>
    <col min="5380" max="5380" width="4.109375" style="337" customWidth="1"/>
    <col min="5381" max="5632" width="8.88671875" style="337"/>
    <col min="5633" max="5633" width="4.33203125" style="337" customWidth="1"/>
    <col min="5634" max="5634" width="48.88671875" style="337" customWidth="1"/>
    <col min="5635" max="5635" width="67.109375" style="337" customWidth="1"/>
    <col min="5636" max="5636" width="4.109375" style="337" customWidth="1"/>
    <col min="5637" max="5888" width="8.88671875" style="337"/>
    <col min="5889" max="5889" width="4.33203125" style="337" customWidth="1"/>
    <col min="5890" max="5890" width="48.88671875" style="337" customWidth="1"/>
    <col min="5891" max="5891" width="67.109375" style="337" customWidth="1"/>
    <col min="5892" max="5892" width="4.109375" style="337" customWidth="1"/>
    <col min="5893" max="6144" width="8.88671875" style="337"/>
    <col min="6145" max="6145" width="4.33203125" style="337" customWidth="1"/>
    <col min="6146" max="6146" width="48.88671875" style="337" customWidth="1"/>
    <col min="6147" max="6147" width="67.109375" style="337" customWidth="1"/>
    <col min="6148" max="6148" width="4.109375" style="337" customWidth="1"/>
    <col min="6149" max="6400" width="8.88671875" style="337"/>
    <col min="6401" max="6401" width="4.33203125" style="337" customWidth="1"/>
    <col min="6402" max="6402" width="48.88671875" style="337" customWidth="1"/>
    <col min="6403" max="6403" width="67.109375" style="337" customWidth="1"/>
    <col min="6404" max="6404" width="4.109375" style="337" customWidth="1"/>
    <col min="6405" max="6656" width="8.88671875" style="337"/>
    <col min="6657" max="6657" width="4.33203125" style="337" customWidth="1"/>
    <col min="6658" max="6658" width="48.88671875" style="337" customWidth="1"/>
    <col min="6659" max="6659" width="67.109375" style="337" customWidth="1"/>
    <col min="6660" max="6660" width="4.109375" style="337" customWidth="1"/>
    <col min="6661" max="6912" width="8.88671875" style="337"/>
    <col min="6913" max="6913" width="4.33203125" style="337" customWidth="1"/>
    <col min="6914" max="6914" width="48.88671875" style="337" customWidth="1"/>
    <col min="6915" max="6915" width="67.109375" style="337" customWidth="1"/>
    <col min="6916" max="6916" width="4.109375" style="337" customWidth="1"/>
    <col min="6917" max="7168" width="8.88671875" style="337"/>
    <col min="7169" max="7169" width="4.33203125" style="337" customWidth="1"/>
    <col min="7170" max="7170" width="48.88671875" style="337" customWidth="1"/>
    <col min="7171" max="7171" width="67.109375" style="337" customWidth="1"/>
    <col min="7172" max="7172" width="4.109375" style="337" customWidth="1"/>
    <col min="7173" max="7424" width="8.88671875" style="337"/>
    <col min="7425" max="7425" width="4.33203125" style="337" customWidth="1"/>
    <col min="7426" max="7426" width="48.88671875" style="337" customWidth="1"/>
    <col min="7427" max="7427" width="67.109375" style="337" customWidth="1"/>
    <col min="7428" max="7428" width="4.109375" style="337" customWidth="1"/>
    <col min="7429" max="7680" width="8.88671875" style="337"/>
    <col min="7681" max="7681" width="4.33203125" style="337" customWidth="1"/>
    <col min="7682" max="7682" width="48.88671875" style="337" customWidth="1"/>
    <col min="7683" max="7683" width="67.109375" style="337" customWidth="1"/>
    <col min="7684" max="7684" width="4.109375" style="337" customWidth="1"/>
    <col min="7685" max="7936" width="8.88671875" style="337"/>
    <col min="7937" max="7937" width="4.33203125" style="337" customWidth="1"/>
    <col min="7938" max="7938" width="48.88671875" style="337" customWidth="1"/>
    <col min="7939" max="7939" width="67.109375" style="337" customWidth="1"/>
    <col min="7940" max="7940" width="4.109375" style="337" customWidth="1"/>
    <col min="7941" max="8192" width="8.88671875" style="337"/>
    <col min="8193" max="8193" width="4.33203125" style="337" customWidth="1"/>
    <col min="8194" max="8194" width="48.88671875" style="337" customWidth="1"/>
    <col min="8195" max="8195" width="67.109375" style="337" customWidth="1"/>
    <col min="8196" max="8196" width="4.109375" style="337" customWidth="1"/>
    <col min="8197" max="8448" width="8.88671875" style="337"/>
    <col min="8449" max="8449" width="4.33203125" style="337" customWidth="1"/>
    <col min="8450" max="8450" width="48.88671875" style="337" customWidth="1"/>
    <col min="8451" max="8451" width="67.109375" style="337" customWidth="1"/>
    <col min="8452" max="8452" width="4.109375" style="337" customWidth="1"/>
    <col min="8453" max="8704" width="8.88671875" style="337"/>
    <col min="8705" max="8705" width="4.33203125" style="337" customWidth="1"/>
    <col min="8706" max="8706" width="48.88671875" style="337" customWidth="1"/>
    <col min="8707" max="8707" width="67.109375" style="337" customWidth="1"/>
    <col min="8708" max="8708" width="4.109375" style="337" customWidth="1"/>
    <col min="8709" max="8960" width="8.88671875" style="337"/>
    <col min="8961" max="8961" width="4.33203125" style="337" customWidth="1"/>
    <col min="8962" max="8962" width="48.88671875" style="337" customWidth="1"/>
    <col min="8963" max="8963" width="67.109375" style="337" customWidth="1"/>
    <col min="8964" max="8964" width="4.109375" style="337" customWidth="1"/>
    <col min="8965" max="9216" width="8.88671875" style="337"/>
    <col min="9217" max="9217" width="4.33203125" style="337" customWidth="1"/>
    <col min="9218" max="9218" width="48.88671875" style="337" customWidth="1"/>
    <col min="9219" max="9219" width="67.109375" style="337" customWidth="1"/>
    <col min="9220" max="9220" width="4.109375" style="337" customWidth="1"/>
    <col min="9221" max="9472" width="8.88671875" style="337"/>
    <col min="9473" max="9473" width="4.33203125" style="337" customWidth="1"/>
    <col min="9474" max="9474" width="48.88671875" style="337" customWidth="1"/>
    <col min="9475" max="9475" width="67.109375" style="337" customWidth="1"/>
    <col min="9476" max="9476" width="4.109375" style="337" customWidth="1"/>
    <col min="9477" max="9728" width="8.88671875" style="337"/>
    <col min="9729" max="9729" width="4.33203125" style="337" customWidth="1"/>
    <col min="9730" max="9730" width="48.88671875" style="337" customWidth="1"/>
    <col min="9731" max="9731" width="67.109375" style="337" customWidth="1"/>
    <col min="9732" max="9732" width="4.109375" style="337" customWidth="1"/>
    <col min="9733" max="9984" width="8.88671875" style="337"/>
    <col min="9985" max="9985" width="4.33203125" style="337" customWidth="1"/>
    <col min="9986" max="9986" width="48.88671875" style="337" customWidth="1"/>
    <col min="9987" max="9987" width="67.109375" style="337" customWidth="1"/>
    <col min="9988" max="9988" width="4.109375" style="337" customWidth="1"/>
    <col min="9989" max="10240" width="8.88671875" style="337"/>
    <col min="10241" max="10241" width="4.33203125" style="337" customWidth="1"/>
    <col min="10242" max="10242" width="48.88671875" style="337" customWidth="1"/>
    <col min="10243" max="10243" width="67.109375" style="337" customWidth="1"/>
    <col min="10244" max="10244" width="4.109375" style="337" customWidth="1"/>
    <col min="10245" max="10496" width="8.88671875" style="337"/>
    <col min="10497" max="10497" width="4.33203125" style="337" customWidth="1"/>
    <col min="10498" max="10498" width="48.88671875" style="337" customWidth="1"/>
    <col min="10499" max="10499" width="67.109375" style="337" customWidth="1"/>
    <col min="10500" max="10500" width="4.109375" style="337" customWidth="1"/>
    <col min="10501" max="10752" width="8.88671875" style="337"/>
    <col min="10753" max="10753" width="4.33203125" style="337" customWidth="1"/>
    <col min="10754" max="10754" width="48.88671875" style="337" customWidth="1"/>
    <col min="10755" max="10755" width="67.109375" style="337" customWidth="1"/>
    <col min="10756" max="10756" width="4.109375" style="337" customWidth="1"/>
    <col min="10757" max="11008" width="8.88671875" style="337"/>
    <col min="11009" max="11009" width="4.33203125" style="337" customWidth="1"/>
    <col min="11010" max="11010" width="48.88671875" style="337" customWidth="1"/>
    <col min="11011" max="11011" width="67.109375" style="337" customWidth="1"/>
    <col min="11012" max="11012" width="4.109375" style="337" customWidth="1"/>
    <col min="11013" max="11264" width="8.88671875" style="337"/>
    <col min="11265" max="11265" width="4.33203125" style="337" customWidth="1"/>
    <col min="11266" max="11266" width="48.88671875" style="337" customWidth="1"/>
    <col min="11267" max="11267" width="67.109375" style="337" customWidth="1"/>
    <col min="11268" max="11268" width="4.109375" style="337" customWidth="1"/>
    <col min="11269" max="11520" width="8.88671875" style="337"/>
    <col min="11521" max="11521" width="4.33203125" style="337" customWidth="1"/>
    <col min="11522" max="11522" width="48.88671875" style="337" customWidth="1"/>
    <col min="11523" max="11523" width="67.109375" style="337" customWidth="1"/>
    <col min="11524" max="11524" width="4.109375" style="337" customWidth="1"/>
    <col min="11525" max="11776" width="8.88671875" style="337"/>
    <col min="11777" max="11777" width="4.33203125" style="337" customWidth="1"/>
    <col min="11778" max="11778" width="48.88671875" style="337" customWidth="1"/>
    <col min="11779" max="11779" width="67.109375" style="337" customWidth="1"/>
    <col min="11780" max="11780" width="4.109375" style="337" customWidth="1"/>
    <col min="11781" max="12032" width="8.88671875" style="337"/>
    <col min="12033" max="12033" width="4.33203125" style="337" customWidth="1"/>
    <col min="12034" max="12034" width="48.88671875" style="337" customWidth="1"/>
    <col min="12035" max="12035" width="67.109375" style="337" customWidth="1"/>
    <col min="12036" max="12036" width="4.109375" style="337" customWidth="1"/>
    <col min="12037" max="12288" width="8.88671875" style="337"/>
    <col min="12289" max="12289" width="4.33203125" style="337" customWidth="1"/>
    <col min="12290" max="12290" width="48.88671875" style="337" customWidth="1"/>
    <col min="12291" max="12291" width="67.109375" style="337" customWidth="1"/>
    <col min="12292" max="12292" width="4.109375" style="337" customWidth="1"/>
    <col min="12293" max="12544" width="8.88671875" style="337"/>
    <col min="12545" max="12545" width="4.33203125" style="337" customWidth="1"/>
    <col min="12546" max="12546" width="48.88671875" style="337" customWidth="1"/>
    <col min="12547" max="12547" width="67.109375" style="337" customWidth="1"/>
    <col min="12548" max="12548" width="4.109375" style="337" customWidth="1"/>
    <col min="12549" max="12800" width="8.88671875" style="337"/>
    <col min="12801" max="12801" width="4.33203125" style="337" customWidth="1"/>
    <col min="12802" max="12802" width="48.88671875" style="337" customWidth="1"/>
    <col min="12803" max="12803" width="67.109375" style="337" customWidth="1"/>
    <col min="12804" max="12804" width="4.109375" style="337" customWidth="1"/>
    <col min="12805" max="13056" width="8.88671875" style="337"/>
    <col min="13057" max="13057" width="4.33203125" style="337" customWidth="1"/>
    <col min="13058" max="13058" width="48.88671875" style="337" customWidth="1"/>
    <col min="13059" max="13059" width="67.109375" style="337" customWidth="1"/>
    <col min="13060" max="13060" width="4.109375" style="337" customWidth="1"/>
    <col min="13061" max="13312" width="8.88671875" style="337"/>
    <col min="13313" max="13313" width="4.33203125" style="337" customWidth="1"/>
    <col min="13314" max="13314" width="48.88671875" style="337" customWidth="1"/>
    <col min="13315" max="13315" width="67.109375" style="337" customWidth="1"/>
    <col min="13316" max="13316" width="4.109375" style="337" customWidth="1"/>
    <col min="13317" max="13568" width="8.88671875" style="337"/>
    <col min="13569" max="13569" width="4.33203125" style="337" customWidth="1"/>
    <col min="13570" max="13570" width="48.88671875" style="337" customWidth="1"/>
    <col min="13571" max="13571" width="67.109375" style="337" customWidth="1"/>
    <col min="13572" max="13572" width="4.109375" style="337" customWidth="1"/>
    <col min="13573" max="13824" width="8.88671875" style="337"/>
    <col min="13825" max="13825" width="4.33203125" style="337" customWidth="1"/>
    <col min="13826" max="13826" width="48.88671875" style="337" customWidth="1"/>
    <col min="13827" max="13827" width="67.109375" style="337" customWidth="1"/>
    <col min="13828" max="13828" width="4.109375" style="337" customWidth="1"/>
    <col min="13829" max="14080" width="8.88671875" style="337"/>
    <col min="14081" max="14081" width="4.33203125" style="337" customWidth="1"/>
    <col min="14082" max="14082" width="48.88671875" style="337" customWidth="1"/>
    <col min="14083" max="14083" width="67.109375" style="337" customWidth="1"/>
    <col min="14084" max="14084" width="4.109375" style="337" customWidth="1"/>
    <col min="14085" max="14336" width="8.88671875" style="337"/>
    <col min="14337" max="14337" width="4.33203125" style="337" customWidth="1"/>
    <col min="14338" max="14338" width="48.88671875" style="337" customWidth="1"/>
    <col min="14339" max="14339" width="67.109375" style="337" customWidth="1"/>
    <col min="14340" max="14340" width="4.109375" style="337" customWidth="1"/>
    <col min="14341" max="14592" width="8.88671875" style="337"/>
    <col min="14593" max="14593" width="4.33203125" style="337" customWidth="1"/>
    <col min="14594" max="14594" width="48.88671875" style="337" customWidth="1"/>
    <col min="14595" max="14595" width="67.109375" style="337" customWidth="1"/>
    <col min="14596" max="14596" width="4.109375" style="337" customWidth="1"/>
    <col min="14597" max="14848" width="8.88671875" style="337"/>
    <col min="14849" max="14849" width="4.33203125" style="337" customWidth="1"/>
    <col min="14850" max="14850" width="48.88671875" style="337" customWidth="1"/>
    <col min="14851" max="14851" width="67.109375" style="337" customWidth="1"/>
    <col min="14852" max="14852" width="4.109375" style="337" customWidth="1"/>
    <col min="14853" max="15104" width="8.88671875" style="337"/>
    <col min="15105" max="15105" width="4.33203125" style="337" customWidth="1"/>
    <col min="15106" max="15106" width="48.88671875" style="337" customWidth="1"/>
    <col min="15107" max="15107" width="67.109375" style="337" customWidth="1"/>
    <col min="15108" max="15108" width="4.109375" style="337" customWidth="1"/>
    <col min="15109" max="15360" width="8.88671875" style="337"/>
    <col min="15361" max="15361" width="4.33203125" style="337" customWidth="1"/>
    <col min="15362" max="15362" width="48.88671875" style="337" customWidth="1"/>
    <col min="15363" max="15363" width="67.109375" style="337" customWidth="1"/>
    <col min="15364" max="15364" width="4.109375" style="337" customWidth="1"/>
    <col min="15365" max="15616" width="8.88671875" style="337"/>
    <col min="15617" max="15617" width="4.33203125" style="337" customWidth="1"/>
    <col min="15618" max="15618" width="48.88671875" style="337" customWidth="1"/>
    <col min="15619" max="15619" width="67.109375" style="337" customWidth="1"/>
    <col min="15620" max="15620" width="4.109375" style="337" customWidth="1"/>
    <col min="15621" max="15872" width="8.88671875" style="337"/>
    <col min="15873" max="15873" width="4.33203125" style="337" customWidth="1"/>
    <col min="15874" max="15874" width="48.88671875" style="337" customWidth="1"/>
    <col min="15875" max="15875" width="67.109375" style="337" customWidth="1"/>
    <col min="15876" max="15876" width="4.109375" style="337" customWidth="1"/>
    <col min="15877" max="16128" width="8.88671875" style="337"/>
    <col min="16129" max="16129" width="4.33203125" style="337" customWidth="1"/>
    <col min="16130" max="16130" width="48.88671875" style="337" customWidth="1"/>
    <col min="16131" max="16131" width="67.109375" style="337" customWidth="1"/>
    <col min="16132" max="16132" width="4.109375" style="337" customWidth="1"/>
    <col min="16133" max="16384" width="8.88671875" style="337"/>
  </cols>
  <sheetData>
    <row r="1" spans="1:4" x14ac:dyDescent="0.3">
      <c r="A1" s="358"/>
      <c r="B1" s="359"/>
      <c r="C1" s="359"/>
      <c r="D1" s="360"/>
    </row>
    <row r="2" spans="1:4" ht="24.6" x14ac:dyDescent="0.3">
      <c r="A2" s="361"/>
      <c r="B2" s="362" t="s">
        <v>233</v>
      </c>
      <c r="C2" s="362"/>
      <c r="D2" s="363"/>
    </row>
    <row r="3" spans="1:4" x14ac:dyDescent="0.3">
      <c r="A3" s="361"/>
      <c r="D3" s="364"/>
    </row>
    <row r="4" spans="1:4" ht="15.6" x14ac:dyDescent="0.3">
      <c r="A4" s="361"/>
      <c r="C4" s="322"/>
      <c r="D4" s="364"/>
    </row>
    <row r="5" spans="1:4" x14ac:dyDescent="0.3">
      <c r="A5" s="361"/>
      <c r="D5" s="364"/>
    </row>
    <row r="6" spans="1:4" x14ac:dyDescent="0.3">
      <c r="A6" s="361"/>
      <c r="D6" s="364"/>
    </row>
    <row r="7" spans="1:4" x14ac:dyDescent="0.3">
      <c r="A7" s="361"/>
      <c r="D7" s="364"/>
    </row>
    <row r="8" spans="1:4" x14ac:dyDescent="0.3">
      <c r="A8" s="361"/>
      <c r="D8" s="364"/>
    </row>
    <row r="9" spans="1:4" x14ac:dyDescent="0.3">
      <c r="A9" s="361"/>
      <c r="D9" s="364"/>
    </row>
    <row r="10" spans="1:4" x14ac:dyDescent="0.3">
      <c r="A10" s="361"/>
      <c r="D10" s="364"/>
    </row>
    <row r="11" spans="1:4" x14ac:dyDescent="0.3">
      <c r="A11" s="361"/>
      <c r="D11" s="364"/>
    </row>
    <row r="12" spans="1:4" x14ac:dyDescent="0.3">
      <c r="A12" s="361"/>
      <c r="B12" s="355"/>
      <c r="D12" s="364"/>
    </row>
    <row r="13" spans="1:4" x14ac:dyDescent="0.3">
      <c r="A13" s="361"/>
      <c r="B13" s="355"/>
      <c r="D13" s="364"/>
    </row>
    <row r="14" spans="1:4" x14ac:dyDescent="0.3">
      <c r="A14" s="361"/>
      <c r="B14" s="365"/>
      <c r="D14" s="364"/>
    </row>
    <row r="15" spans="1:4" ht="32.4" x14ac:dyDescent="0.3">
      <c r="A15" s="361"/>
      <c r="B15" s="366" t="s">
        <v>258</v>
      </c>
      <c r="C15" s="366"/>
      <c r="D15" s="364"/>
    </row>
    <row r="16" spans="1:4" x14ac:dyDescent="0.3">
      <c r="A16" s="361"/>
      <c r="B16" s="365"/>
      <c r="D16" s="364"/>
    </row>
    <row r="17" spans="1:4" ht="24.6" x14ac:dyDescent="0.3">
      <c r="A17" s="361"/>
      <c r="B17" s="367" t="s">
        <v>259</v>
      </c>
      <c r="C17" s="367"/>
      <c r="D17" s="364"/>
    </row>
    <row r="18" spans="1:4" ht="24.6" x14ac:dyDescent="0.3">
      <c r="A18" s="361"/>
      <c r="B18" s="367"/>
      <c r="C18" s="367"/>
      <c r="D18" s="364"/>
    </row>
    <row r="19" spans="1:4" ht="17.399999999999999" x14ac:dyDescent="0.3">
      <c r="A19" s="361"/>
      <c r="B19" s="368" t="s">
        <v>260</v>
      </c>
      <c r="C19" s="369"/>
      <c r="D19" s="364"/>
    </row>
    <row r="20" spans="1:4" ht="17.399999999999999" x14ac:dyDescent="0.3">
      <c r="A20" s="361"/>
      <c r="B20" s="368"/>
      <c r="C20" s="370"/>
      <c r="D20" s="364"/>
    </row>
    <row r="21" spans="1:4" ht="42" x14ac:dyDescent="0.3">
      <c r="A21" s="361"/>
      <c r="B21" s="368" t="s">
        <v>261</v>
      </c>
      <c r="C21" s="371" t="s">
        <v>282</v>
      </c>
      <c r="D21" s="364"/>
    </row>
    <row r="22" spans="1:4" ht="30" customHeight="1" x14ac:dyDescent="0.3">
      <c r="A22" s="361"/>
      <c r="B22" s="368"/>
      <c r="C22" s="372"/>
      <c r="D22" s="364"/>
    </row>
    <row r="23" spans="1:4" ht="30" customHeight="1" x14ac:dyDescent="0.3">
      <c r="A23" s="361"/>
      <c r="B23" s="368" t="s">
        <v>262</v>
      </c>
      <c r="C23" s="369"/>
      <c r="D23" s="364"/>
    </row>
    <row r="24" spans="1:4" ht="30" customHeight="1" x14ac:dyDescent="0.3">
      <c r="A24" s="361"/>
      <c r="B24" s="368"/>
      <c r="C24" s="372"/>
      <c r="D24" s="364"/>
    </row>
    <row r="25" spans="1:4" ht="59.25" customHeight="1" x14ac:dyDescent="0.3">
      <c r="A25" s="361"/>
      <c r="B25" s="373" t="s">
        <v>263</v>
      </c>
      <c r="C25" s="369"/>
      <c r="D25" s="364"/>
    </row>
    <row r="26" spans="1:4" ht="30" customHeight="1" x14ac:dyDescent="0.3">
      <c r="A26" s="361"/>
      <c r="B26" s="374"/>
      <c r="C26" s="372"/>
      <c r="D26" s="364"/>
    </row>
    <row r="27" spans="1:4" ht="21" x14ac:dyDescent="0.3">
      <c r="A27" s="361"/>
      <c r="B27" s="375" t="s">
        <v>264</v>
      </c>
      <c r="C27" s="375"/>
      <c r="D27" s="364"/>
    </row>
    <row r="28" spans="1:4" ht="17.399999999999999" x14ac:dyDescent="0.3">
      <c r="A28" s="361"/>
      <c r="B28" s="336"/>
      <c r="C28" s="370"/>
      <c r="D28" s="364"/>
    </row>
    <row r="29" spans="1:4" ht="17.399999999999999" x14ac:dyDescent="0.3">
      <c r="A29" s="361"/>
      <c r="B29" s="376"/>
      <c r="C29" s="370"/>
      <c r="D29" s="364"/>
    </row>
    <row r="30" spans="1:4" ht="30" customHeight="1" x14ac:dyDescent="0.3">
      <c r="A30" s="361"/>
      <c r="B30" s="368" t="s">
        <v>265</v>
      </c>
      <c r="C30" s="377">
        <f>'5.1.2 BoQ'!G69</f>
        <v>185000</v>
      </c>
      <c r="D30" s="364"/>
    </row>
    <row r="31" spans="1:4" ht="30" customHeight="1" x14ac:dyDescent="0.3">
      <c r="A31" s="361"/>
      <c r="B31" s="378" t="s">
        <v>266</v>
      </c>
      <c r="C31" s="379"/>
      <c r="D31" s="364"/>
    </row>
    <row r="32" spans="1:4" ht="17.399999999999999" x14ac:dyDescent="0.3">
      <c r="A32" s="361"/>
      <c r="B32" s="368" t="s">
        <v>267</v>
      </c>
      <c r="C32" s="377"/>
      <c r="D32" s="364"/>
    </row>
    <row r="33" spans="1:4" ht="12.75" customHeight="1" x14ac:dyDescent="0.3">
      <c r="A33" s="361"/>
      <c r="B33" s="380"/>
      <c r="C33" s="381"/>
      <c r="D33" s="364"/>
    </row>
    <row r="34" spans="1:4" ht="12.75" customHeight="1" x14ac:dyDescent="0.3">
      <c r="A34" s="361"/>
      <c r="B34" s="380"/>
      <c r="C34" s="381"/>
      <c r="D34" s="364"/>
    </row>
    <row r="35" spans="1:4" ht="12.75" customHeight="1" x14ac:dyDescent="0.3">
      <c r="A35" s="361"/>
      <c r="B35" s="380"/>
      <c r="C35" s="322"/>
      <c r="D35" s="364"/>
    </row>
    <row r="36" spans="1:4" ht="12.75" customHeight="1" x14ac:dyDescent="0.3">
      <c r="A36" s="361"/>
      <c r="C36" s="322"/>
      <c r="D36" s="364"/>
    </row>
    <row r="37" spans="1:4" ht="30" customHeight="1" x14ac:dyDescent="0.3">
      <c r="A37" s="361"/>
      <c r="B37" s="336" t="s">
        <v>268</v>
      </c>
      <c r="C37" s="382"/>
      <c r="D37" s="364"/>
    </row>
    <row r="38" spans="1:4" ht="12.75" customHeight="1" x14ac:dyDescent="0.3">
      <c r="A38" s="361"/>
      <c r="B38" s="322"/>
      <c r="C38" s="322"/>
      <c r="D38" s="364"/>
    </row>
    <row r="39" spans="1:4" ht="12.75" customHeight="1" x14ac:dyDescent="0.3">
      <c r="A39" s="361"/>
      <c r="B39" s="322"/>
      <c r="C39" s="322"/>
      <c r="D39" s="364"/>
    </row>
    <row r="40" spans="1:4" ht="12.75" customHeight="1" x14ac:dyDescent="0.3">
      <c r="A40" s="361"/>
      <c r="B40" s="322"/>
      <c r="C40" s="322"/>
      <c r="D40" s="364"/>
    </row>
    <row r="41" spans="1:4" ht="37.5" customHeight="1" x14ac:dyDescent="0.3">
      <c r="A41" s="361"/>
      <c r="B41" s="336" t="s">
        <v>269</v>
      </c>
      <c r="C41" s="369"/>
      <c r="D41" s="364"/>
    </row>
    <row r="42" spans="1:4" ht="12.75" customHeight="1" x14ac:dyDescent="0.3">
      <c r="A42" s="361"/>
      <c r="B42" s="322"/>
      <c r="C42" s="322"/>
      <c r="D42" s="364"/>
    </row>
    <row r="43" spans="1:4" ht="12.75" customHeight="1" x14ac:dyDescent="0.3">
      <c r="A43" s="361"/>
      <c r="C43" s="370"/>
      <c r="D43" s="364"/>
    </row>
    <row r="44" spans="1:4" ht="12.75" customHeight="1" x14ac:dyDescent="0.3">
      <c r="A44" s="361"/>
      <c r="B44" s="322"/>
      <c r="C44" s="322"/>
      <c r="D44" s="364"/>
    </row>
    <row r="45" spans="1:4" ht="30" customHeight="1" x14ac:dyDescent="0.3">
      <c r="A45" s="361"/>
      <c r="B45" s="336" t="s">
        <v>270</v>
      </c>
      <c r="C45" s="369"/>
      <c r="D45" s="364"/>
    </row>
    <row r="46" spans="1:4" ht="14.25" customHeight="1" x14ac:dyDescent="0.3">
      <c r="A46" s="361"/>
      <c r="C46" s="383"/>
      <c r="D46" s="364"/>
    </row>
    <row r="47" spans="1:4" ht="14.25" customHeight="1" x14ac:dyDescent="0.3">
      <c r="A47" s="361"/>
      <c r="C47" s="383"/>
      <c r="D47" s="364"/>
    </row>
    <row r="48" spans="1:4" ht="14.25" customHeight="1" x14ac:dyDescent="0.3">
      <c r="A48" s="361"/>
      <c r="D48" s="364"/>
    </row>
    <row r="49" spans="1:4" ht="35.25" customHeight="1" x14ac:dyDescent="0.3">
      <c r="A49" s="361"/>
      <c r="B49" s="336" t="s">
        <v>271</v>
      </c>
      <c r="C49" s="369"/>
      <c r="D49" s="364"/>
    </row>
    <row r="50" spans="1:4" ht="18" thickBot="1" x14ac:dyDescent="0.35">
      <c r="A50" s="384"/>
      <c r="B50" s="385"/>
      <c r="C50" s="386"/>
      <c r="D50" s="387" t="s">
        <v>272</v>
      </c>
    </row>
    <row r="51" spans="1:4" ht="17.399999999999999" x14ac:dyDescent="0.3">
      <c r="C51" s="383"/>
    </row>
  </sheetData>
  <mergeCells count="1">
    <mergeCell ref="B2:C2"/>
  </mergeCells>
  <pageMargins left="0.7" right="0.7" top="0.75" bottom="0.75" header="0.3" footer="0.3"/>
  <pageSetup scale="4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98"/>
  <sheetViews>
    <sheetView topLeftCell="A66" zoomScale="70" zoomScaleNormal="70" workbookViewId="0">
      <selection activeCell="H72" sqref="H72"/>
    </sheetView>
  </sheetViews>
  <sheetFormatPr defaultColWidth="9.109375" defaultRowHeight="13.8" x14ac:dyDescent="0.25"/>
  <cols>
    <col min="1" max="1" width="12.88671875" style="162" customWidth="1"/>
    <col min="2" max="2" width="15" style="118" customWidth="1"/>
    <col min="3" max="3" width="36" style="118" customWidth="1"/>
    <col min="4" max="4" width="16.6640625" style="118" customWidth="1"/>
    <col min="5" max="5" width="17" style="118" customWidth="1"/>
    <col min="6" max="6" width="20.109375" style="118" customWidth="1"/>
    <col min="7" max="7" width="22.88671875" style="117" customWidth="1"/>
    <col min="8" max="8" width="31.5546875" style="117" customWidth="1"/>
    <col min="9" max="9" width="29.88671875" style="117" customWidth="1"/>
    <col min="10" max="10" width="9.109375" style="117"/>
    <col min="11" max="11" width="14.44140625" style="117" bestFit="1" customWidth="1"/>
    <col min="12" max="29" width="9.109375" style="117"/>
    <col min="30" max="16384" width="9.109375" style="118"/>
  </cols>
  <sheetData>
    <row r="1" spans="1:29" ht="14.25" customHeight="1" x14ac:dyDescent="0.25">
      <c r="A1" s="256"/>
      <c r="B1" s="257"/>
      <c r="C1" s="262" t="s">
        <v>31</v>
      </c>
      <c r="D1" s="263"/>
      <c r="E1" s="264"/>
      <c r="F1" s="299" t="s">
        <v>17</v>
      </c>
      <c r="G1" s="271"/>
      <c r="H1" s="116" t="s">
        <v>25</v>
      </c>
    </row>
    <row r="2" spans="1:29" ht="14.25" customHeight="1" x14ac:dyDescent="0.25">
      <c r="A2" s="258"/>
      <c r="B2" s="259"/>
      <c r="C2" s="265"/>
      <c r="D2" s="266"/>
      <c r="E2" s="267"/>
      <c r="F2" s="299" t="s">
        <v>18</v>
      </c>
      <c r="G2" s="271"/>
      <c r="H2" s="37">
        <v>1</v>
      </c>
    </row>
    <row r="3" spans="1:29" ht="15" customHeight="1" x14ac:dyDescent="0.25">
      <c r="A3" s="258"/>
      <c r="B3" s="259"/>
      <c r="C3" s="265"/>
      <c r="D3" s="266"/>
      <c r="E3" s="267"/>
      <c r="F3" s="299" t="s">
        <v>19</v>
      </c>
      <c r="G3" s="300"/>
      <c r="H3" s="37" t="s">
        <v>121</v>
      </c>
    </row>
    <row r="4" spans="1:29" ht="15" customHeight="1" x14ac:dyDescent="0.25">
      <c r="A4" s="258"/>
      <c r="B4" s="259"/>
      <c r="C4" s="265"/>
      <c r="D4" s="266"/>
      <c r="E4" s="267"/>
      <c r="F4" s="299" t="s">
        <v>20</v>
      </c>
      <c r="G4" s="300"/>
      <c r="H4" s="38">
        <v>1</v>
      </c>
    </row>
    <row r="5" spans="1:29" ht="14.25" customHeight="1" x14ac:dyDescent="0.25">
      <c r="A5" s="258"/>
      <c r="B5" s="259"/>
      <c r="C5" s="265"/>
      <c r="D5" s="266"/>
      <c r="E5" s="267"/>
      <c r="F5" s="299" t="s">
        <v>21</v>
      </c>
      <c r="G5" s="271"/>
      <c r="H5" s="39" t="s">
        <v>22</v>
      </c>
    </row>
    <row r="6" spans="1:29" s="3" customFormat="1" ht="14.25" customHeight="1" x14ac:dyDescent="0.25">
      <c r="A6" s="260"/>
      <c r="B6" s="261"/>
      <c r="C6" s="268"/>
      <c r="D6" s="269"/>
      <c r="E6" s="270"/>
      <c r="F6" s="299" t="s">
        <v>23</v>
      </c>
      <c r="G6" s="271"/>
      <c r="H6" s="39" t="s">
        <v>24</v>
      </c>
      <c r="I6" s="119"/>
      <c r="J6" s="119"/>
      <c r="K6" s="119"/>
      <c r="L6" s="119"/>
      <c r="M6" s="119"/>
      <c r="N6" s="119"/>
      <c r="O6" s="119"/>
      <c r="P6" s="119"/>
      <c r="Q6" s="119"/>
      <c r="R6" s="119"/>
      <c r="S6" s="119"/>
      <c r="T6" s="119"/>
      <c r="U6" s="119"/>
      <c r="V6" s="119"/>
      <c r="W6" s="119"/>
      <c r="X6" s="119"/>
      <c r="Y6" s="119"/>
      <c r="Z6" s="119"/>
      <c r="AA6" s="119"/>
      <c r="AB6" s="119"/>
      <c r="AC6" s="119"/>
    </row>
    <row r="7" spans="1:29" s="3" customFormat="1" x14ac:dyDescent="0.25">
      <c r="A7" s="120"/>
      <c r="B7" s="121"/>
      <c r="C7" s="121"/>
      <c r="G7" s="119"/>
      <c r="H7" s="119"/>
      <c r="I7" s="119"/>
      <c r="J7" s="119"/>
      <c r="K7" s="119"/>
      <c r="L7" s="119"/>
      <c r="M7" s="119"/>
      <c r="N7" s="119"/>
      <c r="O7" s="119"/>
      <c r="P7" s="119"/>
      <c r="Q7" s="119"/>
      <c r="R7" s="119"/>
      <c r="S7" s="119"/>
      <c r="T7" s="119"/>
      <c r="U7" s="119"/>
      <c r="V7" s="119"/>
      <c r="W7" s="119"/>
      <c r="X7" s="119"/>
      <c r="Y7" s="119"/>
      <c r="Z7" s="119"/>
      <c r="AA7" s="119"/>
      <c r="AB7" s="119"/>
      <c r="AC7" s="119"/>
    </row>
    <row r="8" spans="1:29" s="3" customFormat="1" ht="9.75" customHeight="1" x14ac:dyDescent="0.25">
      <c r="A8" s="120"/>
      <c r="B8" s="121"/>
      <c r="C8" s="121"/>
      <c r="G8" s="119"/>
      <c r="H8" s="119"/>
      <c r="I8" s="119"/>
      <c r="J8" s="119"/>
      <c r="K8" s="119"/>
      <c r="L8" s="119"/>
      <c r="M8" s="119"/>
      <c r="N8" s="119"/>
      <c r="O8" s="119"/>
      <c r="P8" s="119"/>
      <c r="Q8" s="119"/>
      <c r="R8" s="119"/>
      <c r="S8" s="119"/>
      <c r="T8" s="119"/>
      <c r="U8" s="119"/>
      <c r="V8" s="119"/>
      <c r="W8" s="119"/>
      <c r="X8" s="119"/>
      <c r="Y8" s="119"/>
      <c r="Z8" s="119"/>
      <c r="AA8" s="119"/>
      <c r="AB8" s="119"/>
      <c r="AC8" s="119"/>
    </row>
    <row r="9" spans="1:29" s="3" customFormat="1" x14ac:dyDescent="0.25">
      <c r="A9" s="120" t="s">
        <v>0</v>
      </c>
      <c r="B9" s="3" t="s">
        <v>32</v>
      </c>
      <c r="G9" s="119"/>
      <c r="H9" s="119"/>
      <c r="I9" s="119"/>
      <c r="J9" s="119"/>
      <c r="K9" s="119"/>
      <c r="L9" s="119"/>
      <c r="M9" s="119"/>
      <c r="N9" s="119"/>
      <c r="O9" s="119"/>
      <c r="P9" s="119"/>
      <c r="Q9" s="119"/>
      <c r="R9" s="119"/>
      <c r="S9" s="119"/>
      <c r="T9" s="119"/>
      <c r="U9" s="119"/>
      <c r="V9" s="119"/>
      <c r="W9" s="119"/>
      <c r="X9" s="119"/>
      <c r="Y9" s="119"/>
      <c r="Z9" s="119"/>
      <c r="AA9" s="119"/>
      <c r="AB9" s="119"/>
      <c r="AC9" s="119"/>
    </row>
    <row r="10" spans="1:29" s="3" customFormat="1" x14ac:dyDescent="0.25">
      <c r="A10" s="1" t="s">
        <v>1</v>
      </c>
      <c r="B10" s="41" t="s">
        <v>33</v>
      </c>
      <c r="C10" s="2"/>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row>
    <row r="11" spans="1:29" s="3" customFormat="1" x14ac:dyDescent="0.25">
      <c r="A11" s="4" t="s">
        <v>2</v>
      </c>
      <c r="B11" s="42" t="s">
        <v>34</v>
      </c>
      <c r="C11" s="5"/>
      <c r="F11" s="6"/>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row>
    <row r="12" spans="1:29" s="3" customFormat="1" x14ac:dyDescent="0.25">
      <c r="A12" s="4"/>
      <c r="B12" s="5"/>
      <c r="C12" s="5"/>
      <c r="F12" s="6"/>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row>
    <row r="13" spans="1:29" s="122" customFormat="1" x14ac:dyDescent="0.3">
      <c r="A13" s="82" t="s">
        <v>3</v>
      </c>
      <c r="B13" s="83" t="s">
        <v>122</v>
      </c>
      <c r="C13" s="83"/>
      <c r="F13" s="84"/>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row>
    <row r="14" spans="1:29" s="3" customFormat="1" x14ac:dyDescent="0.25">
      <c r="A14" s="4"/>
      <c r="B14" s="5"/>
      <c r="C14" s="5"/>
      <c r="F14" s="6"/>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row>
    <row r="15" spans="1:29" s="3" customFormat="1" x14ac:dyDescent="0.25">
      <c r="A15" s="124" t="s">
        <v>10</v>
      </c>
      <c r="B15" s="125"/>
      <c r="C15" s="125"/>
      <c r="F15" s="8"/>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row>
    <row r="16" spans="1:29" s="3" customFormat="1" x14ac:dyDescent="0.25">
      <c r="A16" s="126"/>
      <c r="B16" s="125"/>
      <c r="C16" s="125"/>
      <c r="F16" s="8"/>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row>
    <row r="17" spans="1:29" s="3" customFormat="1" x14ac:dyDescent="0.25">
      <c r="A17" s="127" t="s">
        <v>4</v>
      </c>
      <c r="B17" s="43" t="s">
        <v>35</v>
      </c>
      <c r="C17" s="16"/>
      <c r="D17" s="16"/>
      <c r="E17" s="16"/>
      <c r="F17" s="16"/>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row>
    <row r="18" spans="1:29" s="3" customFormat="1" x14ac:dyDescent="0.25">
      <c r="A18" s="7"/>
      <c r="B18" s="28"/>
      <c r="C18" s="28"/>
      <c r="D18" s="128"/>
      <c r="E18" s="128"/>
      <c r="F18" s="128"/>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row>
    <row r="19" spans="1:29" s="3" customFormat="1" x14ac:dyDescent="0.25">
      <c r="A19" s="7" t="s">
        <v>91</v>
      </c>
      <c r="B19" s="301" t="s">
        <v>170</v>
      </c>
      <c r="C19" s="301"/>
      <c r="D19" s="301"/>
      <c r="E19" s="301"/>
      <c r="F19" s="301"/>
      <c r="G19" s="301"/>
      <c r="H19" s="301"/>
      <c r="I19" s="301"/>
      <c r="J19" s="119"/>
      <c r="K19" s="119"/>
      <c r="L19" s="119"/>
      <c r="M19" s="119"/>
      <c r="N19" s="119"/>
      <c r="O19" s="119"/>
      <c r="P19" s="119"/>
      <c r="Q19" s="119"/>
      <c r="R19" s="119"/>
      <c r="S19" s="119"/>
      <c r="T19" s="119"/>
      <c r="U19" s="119"/>
      <c r="V19" s="119"/>
      <c r="W19" s="119"/>
      <c r="X19" s="119"/>
      <c r="Y19" s="119"/>
      <c r="Z19" s="119"/>
      <c r="AA19" s="119"/>
      <c r="AB19" s="119"/>
      <c r="AC19" s="119"/>
    </row>
    <row r="20" spans="1:29" s="3" customFormat="1" x14ac:dyDescent="0.25">
      <c r="A20" s="7"/>
      <c r="B20" s="301"/>
      <c r="C20" s="301"/>
      <c r="D20" s="301"/>
      <c r="E20" s="301"/>
      <c r="F20" s="301"/>
      <c r="G20" s="301"/>
      <c r="H20" s="301"/>
      <c r="I20" s="301"/>
      <c r="J20" s="119"/>
      <c r="K20" s="119"/>
      <c r="L20" s="119"/>
      <c r="M20" s="119"/>
      <c r="N20" s="119"/>
      <c r="O20" s="119"/>
      <c r="P20" s="119"/>
      <c r="Q20" s="119"/>
      <c r="R20" s="119"/>
      <c r="S20" s="119"/>
      <c r="T20" s="119"/>
      <c r="U20" s="119"/>
      <c r="V20" s="119"/>
      <c r="W20" s="119"/>
      <c r="X20" s="119"/>
      <c r="Y20" s="119"/>
      <c r="Z20" s="119"/>
      <c r="AA20" s="119"/>
      <c r="AB20" s="119"/>
      <c r="AC20" s="119"/>
    </row>
    <row r="21" spans="1:29" s="3" customFormat="1" x14ac:dyDescent="0.25">
      <c r="A21" s="7"/>
      <c r="B21" s="81"/>
      <c r="C21" s="81"/>
      <c r="D21" s="81"/>
      <c r="E21" s="81"/>
      <c r="F21" s="81"/>
      <c r="G21" s="81"/>
      <c r="H21" s="81"/>
      <c r="I21" s="81"/>
      <c r="J21" s="119"/>
      <c r="K21" s="119"/>
      <c r="L21" s="119"/>
      <c r="M21" s="119"/>
      <c r="N21" s="119"/>
      <c r="O21" s="119"/>
      <c r="P21" s="119"/>
      <c r="Q21" s="119"/>
      <c r="R21" s="119"/>
      <c r="S21" s="119"/>
      <c r="T21" s="119"/>
      <c r="U21" s="119"/>
      <c r="V21" s="119"/>
      <c r="W21" s="119"/>
      <c r="X21" s="119"/>
      <c r="Y21" s="119"/>
      <c r="Z21" s="119"/>
      <c r="AA21" s="119"/>
      <c r="AB21" s="119"/>
      <c r="AC21" s="119"/>
    </row>
    <row r="22" spans="1:29" s="3" customFormat="1" ht="9" customHeight="1" x14ac:dyDescent="0.25">
      <c r="A22" s="7"/>
      <c r="B22" s="8"/>
      <c r="C22" s="8"/>
      <c r="F22" s="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row>
    <row r="23" spans="1:29" s="3" customFormat="1" ht="15" customHeight="1" thickBot="1" x14ac:dyDescent="0.3">
      <c r="A23" s="129">
        <v>1</v>
      </c>
      <c r="B23" s="130" t="s">
        <v>123</v>
      </c>
      <c r="C23" s="130"/>
      <c r="D23" s="117"/>
      <c r="E23" s="117"/>
      <c r="F23" s="117"/>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row>
    <row r="24" spans="1:29" s="3" customFormat="1" ht="20.25" customHeight="1" x14ac:dyDescent="0.25">
      <c r="A24" s="55">
        <v>1.1000000000000001</v>
      </c>
      <c r="B24" s="73" t="s">
        <v>36</v>
      </c>
      <c r="C24" s="26"/>
      <c r="D24" s="26"/>
      <c r="E24" s="26"/>
      <c r="F24" s="26"/>
      <c r="G24" s="26"/>
      <c r="H24" s="279" t="s">
        <v>11</v>
      </c>
      <c r="I24" s="119"/>
      <c r="J24" s="119"/>
      <c r="K24" s="119"/>
      <c r="L24" s="119"/>
      <c r="M24" s="119"/>
      <c r="N24" s="119"/>
      <c r="O24" s="119"/>
      <c r="P24" s="119"/>
      <c r="Q24" s="119"/>
      <c r="R24" s="119"/>
      <c r="S24" s="119"/>
      <c r="T24" s="119"/>
      <c r="U24" s="119"/>
      <c r="V24" s="119"/>
      <c r="W24" s="119"/>
      <c r="X24" s="119"/>
      <c r="Y24" s="119"/>
      <c r="Z24" s="119"/>
      <c r="AA24" s="119"/>
      <c r="AB24" s="119"/>
      <c r="AC24" s="119"/>
    </row>
    <row r="25" spans="1:29" s="132" customFormat="1" ht="41.25" customHeight="1" thickBot="1" x14ac:dyDescent="0.3">
      <c r="A25" s="31"/>
      <c r="B25" s="18" t="s">
        <v>5</v>
      </c>
      <c r="C25" s="19" t="s">
        <v>6</v>
      </c>
      <c r="D25" s="20" t="s">
        <v>12</v>
      </c>
      <c r="E25" s="21" t="s">
        <v>38</v>
      </c>
      <c r="F25" s="21" t="s">
        <v>39</v>
      </c>
      <c r="G25" s="22" t="s">
        <v>40</v>
      </c>
      <c r="H25" s="280"/>
      <c r="I25" s="131"/>
      <c r="J25" s="131"/>
      <c r="K25" s="131"/>
      <c r="L25" s="131"/>
      <c r="M25" s="131"/>
      <c r="N25" s="131"/>
      <c r="O25" s="131"/>
      <c r="P25" s="131"/>
      <c r="Q25" s="131"/>
      <c r="R25" s="131"/>
      <c r="S25" s="131"/>
      <c r="T25" s="131"/>
      <c r="U25" s="131"/>
      <c r="V25" s="131"/>
      <c r="W25" s="131"/>
      <c r="X25" s="131"/>
      <c r="Y25" s="131"/>
      <c r="Z25" s="131"/>
      <c r="AA25" s="131"/>
      <c r="AB25" s="131"/>
      <c r="AC25" s="131"/>
    </row>
    <row r="26" spans="1:29" s="134" customFormat="1" ht="27.6" x14ac:dyDescent="0.25">
      <c r="A26" s="32"/>
      <c r="B26" s="47" t="s">
        <v>42</v>
      </c>
      <c r="C26" s="44" t="s">
        <v>155</v>
      </c>
      <c r="D26" s="17" t="s">
        <v>37</v>
      </c>
      <c r="E26" s="61">
        <v>3733.33</v>
      </c>
      <c r="F26" s="61">
        <v>12883</v>
      </c>
      <c r="G26" s="27">
        <f>(E26*1)+F26</f>
        <v>16616.330000000002</v>
      </c>
      <c r="H26" s="281"/>
      <c r="I26" s="133"/>
      <c r="J26" s="133"/>
      <c r="K26" s="133"/>
      <c r="L26" s="133"/>
      <c r="M26" s="133"/>
      <c r="N26" s="133"/>
      <c r="O26" s="133"/>
      <c r="P26" s="133"/>
      <c r="Q26" s="133"/>
      <c r="R26" s="133"/>
      <c r="S26" s="133"/>
      <c r="T26" s="133"/>
      <c r="U26" s="133"/>
      <c r="V26" s="133"/>
      <c r="W26" s="133"/>
      <c r="X26" s="133"/>
      <c r="Y26" s="133"/>
      <c r="Z26" s="133"/>
      <c r="AA26" s="133"/>
      <c r="AB26" s="133"/>
      <c r="AC26" s="133"/>
    </row>
    <row r="27" spans="1:29" s="134" customFormat="1" ht="27.6" x14ac:dyDescent="0.25">
      <c r="A27" s="32"/>
      <c r="B27" s="47" t="s">
        <v>43</v>
      </c>
      <c r="C27" s="44" t="s">
        <v>156</v>
      </c>
      <c r="D27" s="17" t="s">
        <v>37</v>
      </c>
      <c r="E27" s="61">
        <v>3733.33</v>
      </c>
      <c r="F27" s="61">
        <v>7306</v>
      </c>
      <c r="G27" s="27">
        <f t="shared" ref="G27:G35" si="0">(E27*1)+F27</f>
        <v>11039.33</v>
      </c>
      <c r="H27" s="282"/>
      <c r="I27" s="133"/>
      <c r="J27" s="133"/>
      <c r="K27" s="133"/>
      <c r="L27" s="133"/>
      <c r="M27" s="133"/>
      <c r="N27" s="133"/>
      <c r="O27" s="133"/>
      <c r="P27" s="133"/>
      <c r="Q27" s="133"/>
      <c r="R27" s="133"/>
      <c r="S27" s="133"/>
      <c r="T27" s="133"/>
      <c r="U27" s="133"/>
      <c r="V27" s="133"/>
      <c r="W27" s="133"/>
      <c r="X27" s="133"/>
      <c r="Y27" s="133"/>
      <c r="Z27" s="133"/>
      <c r="AA27" s="133"/>
      <c r="AB27" s="133"/>
      <c r="AC27" s="133"/>
    </row>
    <row r="28" spans="1:29" s="134" customFormat="1" ht="39" customHeight="1" x14ac:dyDescent="0.25">
      <c r="A28" s="32"/>
      <c r="B28" s="47" t="s">
        <v>44</v>
      </c>
      <c r="C28" s="44" t="s">
        <v>157</v>
      </c>
      <c r="D28" s="17" t="s">
        <v>37</v>
      </c>
      <c r="E28" s="61">
        <v>3733.33</v>
      </c>
      <c r="F28" s="61">
        <v>7036</v>
      </c>
      <c r="G28" s="27">
        <f t="shared" si="0"/>
        <v>10769.33</v>
      </c>
      <c r="H28" s="282"/>
      <c r="I28" s="133"/>
      <c r="J28" s="133"/>
      <c r="K28" s="133"/>
      <c r="L28" s="133"/>
      <c r="M28" s="133"/>
      <c r="N28" s="133"/>
      <c r="O28" s="133"/>
      <c r="P28" s="133"/>
      <c r="Q28" s="133"/>
      <c r="R28" s="133"/>
      <c r="S28" s="133"/>
      <c r="T28" s="133"/>
      <c r="U28" s="133"/>
      <c r="V28" s="133"/>
      <c r="W28" s="133"/>
      <c r="X28" s="133"/>
      <c r="Y28" s="133"/>
      <c r="Z28" s="133"/>
      <c r="AA28" s="133"/>
      <c r="AB28" s="133"/>
      <c r="AC28" s="133"/>
    </row>
    <row r="29" spans="1:29" s="134" customFormat="1" ht="27.6" x14ac:dyDescent="0.25">
      <c r="A29" s="32"/>
      <c r="B29" s="47" t="s">
        <v>45</v>
      </c>
      <c r="C29" s="44" t="s">
        <v>158</v>
      </c>
      <c r="D29" s="17" t="s">
        <v>37</v>
      </c>
      <c r="E29" s="61">
        <v>3733.33</v>
      </c>
      <c r="F29" s="61">
        <v>19815</v>
      </c>
      <c r="G29" s="27">
        <f t="shared" si="0"/>
        <v>23548.33</v>
      </c>
      <c r="H29" s="282"/>
      <c r="I29" s="133"/>
      <c r="J29" s="133"/>
      <c r="K29" s="133"/>
      <c r="L29" s="133"/>
      <c r="M29" s="133"/>
      <c r="N29" s="133"/>
      <c r="O29" s="133"/>
      <c r="P29" s="133"/>
      <c r="Q29" s="133"/>
      <c r="R29" s="133"/>
      <c r="S29" s="133"/>
      <c r="T29" s="133"/>
      <c r="U29" s="133"/>
      <c r="V29" s="133"/>
      <c r="W29" s="133"/>
      <c r="X29" s="133"/>
      <c r="Y29" s="133"/>
      <c r="Z29" s="133"/>
      <c r="AA29" s="133"/>
      <c r="AB29" s="133"/>
      <c r="AC29" s="133"/>
    </row>
    <row r="30" spans="1:29" s="134" customFormat="1" ht="27.6" x14ac:dyDescent="0.25">
      <c r="A30" s="32"/>
      <c r="B30" s="47" t="s">
        <v>46</v>
      </c>
      <c r="C30" s="44" t="s">
        <v>159</v>
      </c>
      <c r="D30" s="17" t="s">
        <v>37</v>
      </c>
      <c r="E30" s="61">
        <v>3733.33</v>
      </c>
      <c r="F30" s="61">
        <v>8964</v>
      </c>
      <c r="G30" s="27">
        <f t="shared" si="0"/>
        <v>12697.33</v>
      </c>
      <c r="H30" s="282"/>
      <c r="I30" s="133"/>
      <c r="J30" s="133"/>
      <c r="K30" s="133"/>
      <c r="L30" s="133"/>
      <c r="M30" s="133"/>
      <c r="N30" s="133"/>
      <c r="O30" s="133"/>
      <c r="P30" s="133"/>
      <c r="Q30" s="133"/>
      <c r="R30" s="133"/>
      <c r="S30" s="133"/>
      <c r="T30" s="133"/>
      <c r="U30" s="133"/>
      <c r="V30" s="133"/>
      <c r="W30" s="133"/>
      <c r="X30" s="133"/>
      <c r="Y30" s="133"/>
      <c r="Z30" s="133"/>
      <c r="AA30" s="133"/>
      <c r="AB30" s="133"/>
      <c r="AC30" s="133"/>
    </row>
    <row r="31" spans="1:29" s="134" customFormat="1" ht="60.75" customHeight="1" x14ac:dyDescent="0.25">
      <c r="A31" s="32"/>
      <c r="B31" s="47" t="s">
        <v>47</v>
      </c>
      <c r="C31" s="44" t="s">
        <v>160</v>
      </c>
      <c r="D31" s="17" t="s">
        <v>37</v>
      </c>
      <c r="E31" s="61">
        <v>3733.33</v>
      </c>
      <c r="F31" s="61">
        <v>28265</v>
      </c>
      <c r="G31" s="27">
        <f t="shared" si="0"/>
        <v>31998.33</v>
      </c>
      <c r="H31" s="282"/>
      <c r="I31" s="133"/>
      <c r="J31" s="133"/>
      <c r="K31" s="133"/>
      <c r="L31" s="133"/>
      <c r="M31" s="133"/>
      <c r="N31" s="133"/>
      <c r="O31" s="133"/>
      <c r="P31" s="133"/>
      <c r="Q31" s="133"/>
      <c r="R31" s="133"/>
      <c r="S31" s="133"/>
      <c r="T31" s="133"/>
      <c r="U31" s="133"/>
      <c r="V31" s="133"/>
      <c r="W31" s="133"/>
      <c r="X31" s="133"/>
      <c r="Y31" s="133"/>
      <c r="Z31" s="133"/>
      <c r="AA31" s="133"/>
      <c r="AB31" s="133"/>
      <c r="AC31" s="133"/>
    </row>
    <row r="32" spans="1:29" s="134" customFormat="1" ht="27.6" x14ac:dyDescent="0.25">
      <c r="A32" s="32"/>
      <c r="B32" s="47" t="s">
        <v>48</v>
      </c>
      <c r="C32" s="44" t="s">
        <v>161</v>
      </c>
      <c r="D32" s="17" t="s">
        <v>37</v>
      </c>
      <c r="E32" s="61">
        <v>3733.33</v>
      </c>
      <c r="F32" s="61">
        <v>28265</v>
      </c>
      <c r="G32" s="27">
        <f t="shared" si="0"/>
        <v>31998.33</v>
      </c>
      <c r="H32" s="282"/>
      <c r="I32" s="133"/>
      <c r="J32" s="133"/>
      <c r="K32" s="133"/>
      <c r="L32" s="133"/>
      <c r="M32" s="133"/>
      <c r="N32" s="133"/>
      <c r="O32" s="133"/>
      <c r="P32" s="133"/>
      <c r="Q32" s="133"/>
      <c r="R32" s="133"/>
      <c r="S32" s="133"/>
      <c r="T32" s="133"/>
      <c r="U32" s="133"/>
      <c r="V32" s="133"/>
      <c r="W32" s="133"/>
      <c r="X32" s="133"/>
      <c r="Y32" s="133"/>
      <c r="Z32" s="133"/>
      <c r="AA32" s="133"/>
      <c r="AB32" s="133"/>
      <c r="AC32" s="133"/>
    </row>
    <row r="33" spans="1:29" s="134" customFormat="1" ht="27.6" x14ac:dyDescent="0.25">
      <c r="A33" s="32"/>
      <c r="B33" s="47" t="s">
        <v>49</v>
      </c>
      <c r="C33" s="135" t="s">
        <v>162</v>
      </c>
      <c r="D33" s="17" t="s">
        <v>37</v>
      </c>
      <c r="E33" s="61">
        <v>3733.33</v>
      </c>
      <c r="F33" s="61">
        <v>28265</v>
      </c>
      <c r="G33" s="27">
        <f t="shared" si="0"/>
        <v>31998.33</v>
      </c>
      <c r="H33" s="282"/>
      <c r="I33" s="133"/>
      <c r="J33" s="133"/>
      <c r="K33" s="133"/>
      <c r="L33" s="133"/>
      <c r="M33" s="133"/>
      <c r="N33" s="133"/>
      <c r="O33" s="133"/>
      <c r="P33" s="133"/>
      <c r="Q33" s="133"/>
      <c r="R33" s="133"/>
      <c r="S33" s="133"/>
      <c r="T33" s="133"/>
      <c r="U33" s="133"/>
      <c r="V33" s="133"/>
      <c r="W33" s="133"/>
      <c r="X33" s="133"/>
      <c r="Y33" s="133"/>
      <c r="Z33" s="133"/>
      <c r="AA33" s="133"/>
      <c r="AB33" s="133"/>
      <c r="AC33" s="133"/>
    </row>
    <row r="34" spans="1:29" s="134" customFormat="1" ht="27.6" x14ac:dyDescent="0.25">
      <c r="A34" s="32"/>
      <c r="B34" s="47" t="s">
        <v>50</v>
      </c>
      <c r="C34" s="135" t="s">
        <v>163</v>
      </c>
      <c r="D34" s="17" t="s">
        <v>37</v>
      </c>
      <c r="E34" s="61">
        <v>3733.33</v>
      </c>
      <c r="F34" s="61">
        <v>18612</v>
      </c>
      <c r="G34" s="27">
        <f t="shared" si="0"/>
        <v>22345.33</v>
      </c>
      <c r="H34" s="282"/>
      <c r="I34" s="133"/>
      <c r="J34" s="133"/>
      <c r="K34" s="133"/>
      <c r="L34" s="133"/>
      <c r="M34" s="133"/>
      <c r="N34" s="133"/>
      <c r="O34" s="133"/>
      <c r="P34" s="133"/>
      <c r="Q34" s="133"/>
      <c r="R34" s="133"/>
      <c r="S34" s="133"/>
      <c r="T34" s="133"/>
      <c r="U34" s="133"/>
      <c r="V34" s="133"/>
      <c r="W34" s="133"/>
      <c r="X34" s="133"/>
      <c r="Y34" s="133"/>
      <c r="Z34" s="133"/>
      <c r="AA34" s="133"/>
      <c r="AB34" s="133"/>
      <c r="AC34" s="133"/>
    </row>
    <row r="35" spans="1:29" s="138" customFormat="1" ht="28.2" thickBot="1" x14ac:dyDescent="0.3">
      <c r="A35" s="33"/>
      <c r="B35" s="47" t="s">
        <v>51</v>
      </c>
      <c r="C35" s="136" t="s">
        <v>164</v>
      </c>
      <c r="D35" s="10" t="s">
        <v>37</v>
      </c>
      <c r="E35" s="62">
        <v>3733.33</v>
      </c>
      <c r="F35" s="62">
        <v>18612</v>
      </c>
      <c r="G35" s="27">
        <f t="shared" si="0"/>
        <v>22345.33</v>
      </c>
      <c r="H35" s="283"/>
      <c r="I35" s="137"/>
      <c r="J35" s="137"/>
      <c r="K35" s="137"/>
      <c r="L35" s="137"/>
      <c r="M35" s="137"/>
      <c r="N35" s="137"/>
      <c r="O35" s="137"/>
      <c r="P35" s="137"/>
      <c r="Q35" s="137"/>
      <c r="R35" s="137"/>
      <c r="S35" s="137"/>
      <c r="T35" s="137"/>
      <c r="U35" s="137"/>
      <c r="V35" s="137"/>
      <c r="W35" s="137"/>
      <c r="X35" s="137"/>
      <c r="Y35" s="137"/>
      <c r="Z35" s="137"/>
      <c r="AA35" s="137"/>
      <c r="AB35" s="137"/>
      <c r="AC35" s="137"/>
    </row>
    <row r="36" spans="1:29" s="138" customFormat="1" ht="14.4" thickBot="1" x14ac:dyDescent="0.3">
      <c r="A36" s="33"/>
      <c r="B36" s="272"/>
      <c r="C36" s="273"/>
      <c r="D36" s="273"/>
      <c r="E36" s="273"/>
      <c r="F36" s="274"/>
      <c r="G36" s="30">
        <f>SUM(G26:G35)</f>
        <v>215356.30000000005</v>
      </c>
      <c r="H36" s="85"/>
      <c r="I36" s="137"/>
      <c r="J36" s="137"/>
      <c r="K36" s="137"/>
      <c r="L36" s="137"/>
      <c r="M36" s="137"/>
      <c r="N36" s="137"/>
      <c r="O36" s="137"/>
      <c r="P36" s="137"/>
      <c r="Q36" s="137"/>
      <c r="R36" s="137"/>
      <c r="S36" s="137"/>
      <c r="T36" s="137"/>
      <c r="U36" s="137"/>
      <c r="V36" s="137"/>
      <c r="W36" s="137"/>
      <c r="X36" s="137"/>
      <c r="Y36" s="137"/>
      <c r="Z36" s="137"/>
      <c r="AA36" s="137"/>
      <c r="AB36" s="137"/>
      <c r="AC36" s="137"/>
    </row>
    <row r="37" spans="1:29" s="138" customFormat="1" ht="14.4" thickBot="1" x14ac:dyDescent="0.3">
      <c r="A37" s="33"/>
      <c r="B37" s="100"/>
      <c r="C37" s="101"/>
      <c r="D37" s="101"/>
      <c r="E37" s="101"/>
      <c r="F37" s="102"/>
      <c r="G37" s="30"/>
      <c r="H37" s="85"/>
      <c r="I37" s="137"/>
      <c r="J37" s="137"/>
      <c r="K37" s="137"/>
      <c r="L37" s="137"/>
      <c r="M37" s="137"/>
      <c r="N37" s="137"/>
      <c r="O37" s="137"/>
      <c r="P37" s="137"/>
      <c r="Q37" s="137"/>
      <c r="R37" s="137"/>
      <c r="S37" s="137"/>
      <c r="T37" s="137"/>
      <c r="U37" s="137"/>
      <c r="V37" s="137"/>
      <c r="W37" s="137"/>
      <c r="X37" s="137"/>
      <c r="Y37" s="137"/>
      <c r="Z37" s="137"/>
      <c r="AA37" s="137"/>
      <c r="AB37" s="137"/>
      <c r="AC37" s="137"/>
    </row>
    <row r="38" spans="1:29" s="132" customFormat="1" ht="23.25" customHeight="1" thickBot="1" x14ac:dyDescent="0.3">
      <c r="A38" s="34"/>
      <c r="B38" s="284" t="s">
        <v>171</v>
      </c>
      <c r="C38" s="285"/>
      <c r="D38" s="285"/>
      <c r="E38" s="285"/>
      <c r="F38" s="286"/>
      <c r="G38" s="30">
        <f>G36</f>
        <v>215356.30000000005</v>
      </c>
      <c r="H38" s="85"/>
      <c r="I38" s="139"/>
      <c r="J38" s="131"/>
      <c r="K38" s="131"/>
      <c r="L38" s="131"/>
      <c r="M38" s="131"/>
      <c r="N38" s="131"/>
      <c r="O38" s="131"/>
      <c r="P38" s="131"/>
      <c r="Q38" s="131"/>
      <c r="R38" s="131"/>
      <c r="S38" s="131"/>
      <c r="T38" s="131"/>
      <c r="U38" s="131"/>
      <c r="V38" s="131"/>
      <c r="W38" s="131"/>
      <c r="X38" s="131"/>
      <c r="Y38" s="131"/>
      <c r="Z38" s="131"/>
      <c r="AA38" s="131"/>
      <c r="AB38" s="131"/>
      <c r="AC38" s="131"/>
    </row>
    <row r="39" spans="1:29" s="132" customFormat="1" ht="23.25" customHeight="1" x14ac:dyDescent="0.25">
      <c r="A39" s="34"/>
      <c r="B39" s="45"/>
      <c r="C39" s="45"/>
      <c r="D39" s="45"/>
      <c r="E39" s="45"/>
      <c r="F39" s="45"/>
      <c r="G39" s="46"/>
      <c r="H39" s="131"/>
      <c r="I39" s="131"/>
      <c r="J39" s="131"/>
      <c r="K39" s="131"/>
      <c r="L39" s="131"/>
      <c r="M39" s="131"/>
      <c r="N39" s="131"/>
      <c r="O39" s="131"/>
      <c r="P39" s="131"/>
      <c r="Q39" s="131"/>
      <c r="R39" s="131"/>
      <c r="S39" s="131"/>
      <c r="T39" s="131"/>
      <c r="U39" s="131"/>
      <c r="V39" s="131"/>
      <c r="W39" s="131"/>
      <c r="X39" s="131"/>
      <c r="Y39" s="131"/>
      <c r="Z39" s="131"/>
      <c r="AA39" s="131"/>
      <c r="AB39" s="131"/>
      <c r="AC39" s="131"/>
    </row>
    <row r="40" spans="1:29" s="132" customFormat="1" ht="23.25" customHeight="1" thickBot="1" x14ac:dyDescent="0.3">
      <c r="A40" s="129">
        <v>2</v>
      </c>
      <c r="B40" s="130" t="s">
        <v>124</v>
      </c>
      <c r="C40" s="130"/>
      <c r="D40" s="117"/>
      <c r="E40" s="117"/>
      <c r="F40" s="117"/>
      <c r="G40" s="119"/>
      <c r="H40" s="119"/>
      <c r="I40" s="131"/>
      <c r="J40" s="131"/>
      <c r="K40" s="131"/>
      <c r="L40" s="131"/>
      <c r="M40" s="131"/>
      <c r="N40" s="131"/>
      <c r="O40" s="131"/>
      <c r="P40" s="131"/>
      <c r="Q40" s="131"/>
      <c r="R40" s="131"/>
      <c r="S40" s="131"/>
      <c r="T40" s="131"/>
      <c r="U40" s="131"/>
      <c r="V40" s="131"/>
      <c r="W40" s="131"/>
      <c r="X40" s="131"/>
      <c r="Y40" s="131"/>
      <c r="Z40" s="131"/>
      <c r="AA40" s="131"/>
      <c r="AB40" s="131"/>
      <c r="AC40" s="131"/>
    </row>
    <row r="41" spans="1:29" s="132" customFormat="1" ht="23.25" customHeight="1" x14ac:dyDescent="0.25">
      <c r="A41" s="55">
        <v>2.1</v>
      </c>
      <c r="B41" s="73" t="s">
        <v>36</v>
      </c>
      <c r="C41" s="26"/>
      <c r="D41" s="26"/>
      <c r="E41" s="26"/>
      <c r="F41" s="26"/>
      <c r="G41" s="26"/>
      <c r="H41" s="279" t="s">
        <v>11</v>
      </c>
      <c r="I41" s="131"/>
      <c r="J41" s="131"/>
      <c r="K41" s="131"/>
      <c r="L41" s="131"/>
      <c r="M41" s="131"/>
      <c r="N41" s="131"/>
      <c r="O41" s="131"/>
      <c r="P41" s="131"/>
      <c r="Q41" s="131"/>
      <c r="R41" s="131"/>
      <c r="S41" s="131"/>
      <c r="T41" s="131"/>
      <c r="U41" s="131"/>
      <c r="V41" s="131"/>
      <c r="W41" s="131"/>
      <c r="X41" s="131"/>
      <c r="Y41" s="131"/>
      <c r="Z41" s="131"/>
      <c r="AA41" s="131"/>
      <c r="AB41" s="131"/>
      <c r="AC41" s="131"/>
    </row>
    <row r="42" spans="1:29" s="132" customFormat="1" ht="49.5" customHeight="1" thickBot="1" x14ac:dyDescent="0.3">
      <c r="A42" s="31"/>
      <c r="B42" s="18" t="s">
        <v>5</v>
      </c>
      <c r="C42" s="19" t="s">
        <v>6</v>
      </c>
      <c r="D42" s="20" t="s">
        <v>12</v>
      </c>
      <c r="E42" s="21" t="s">
        <v>145</v>
      </c>
      <c r="F42" s="21" t="s">
        <v>146</v>
      </c>
      <c r="G42" s="22" t="s">
        <v>40</v>
      </c>
      <c r="H42" s="280"/>
      <c r="I42" s="131"/>
      <c r="J42" s="131"/>
      <c r="K42" s="131"/>
      <c r="L42" s="131"/>
      <c r="M42" s="131"/>
      <c r="N42" s="131"/>
      <c r="O42" s="131"/>
      <c r="P42" s="131"/>
      <c r="Q42" s="131"/>
      <c r="R42" s="131"/>
      <c r="S42" s="131"/>
      <c r="T42" s="131"/>
      <c r="U42" s="131"/>
      <c r="V42" s="131"/>
      <c r="W42" s="131"/>
      <c r="X42" s="131"/>
      <c r="Y42" s="131"/>
      <c r="Z42" s="131"/>
      <c r="AA42" s="131"/>
      <c r="AB42" s="131"/>
      <c r="AC42" s="131"/>
    </row>
    <row r="43" spans="1:29" s="132" customFormat="1" ht="49.5" customHeight="1" x14ac:dyDescent="0.25">
      <c r="A43" s="32"/>
      <c r="B43" s="47" t="s">
        <v>42</v>
      </c>
      <c r="C43" s="44" t="s">
        <v>155</v>
      </c>
      <c r="D43" s="17" t="s">
        <v>37</v>
      </c>
      <c r="E43" s="61">
        <v>3733.33</v>
      </c>
      <c r="F43" s="61">
        <v>12883</v>
      </c>
      <c r="G43" s="27">
        <f>(E43*5)+(F43*1)</f>
        <v>31549.65</v>
      </c>
      <c r="H43" s="281"/>
      <c r="I43" s="131"/>
      <c r="J43" s="131"/>
      <c r="K43" s="131"/>
      <c r="L43" s="131"/>
      <c r="M43" s="131"/>
      <c r="N43" s="131"/>
      <c r="O43" s="131"/>
      <c r="P43" s="131"/>
      <c r="Q43" s="131"/>
      <c r="R43" s="131"/>
      <c r="S43" s="131"/>
      <c r="T43" s="131"/>
      <c r="U43" s="131"/>
      <c r="V43" s="131"/>
      <c r="W43" s="131"/>
      <c r="X43" s="131"/>
      <c r="Y43" s="131"/>
      <c r="Z43" s="131"/>
      <c r="AA43" s="131"/>
      <c r="AB43" s="131"/>
      <c r="AC43" s="131"/>
    </row>
    <row r="44" spans="1:29" s="132" customFormat="1" ht="41.25" customHeight="1" x14ac:dyDescent="0.25">
      <c r="A44" s="32"/>
      <c r="B44" s="47" t="s">
        <v>43</v>
      </c>
      <c r="C44" s="44" t="s">
        <v>156</v>
      </c>
      <c r="D44" s="17" t="s">
        <v>37</v>
      </c>
      <c r="E44" s="61">
        <v>3733.33</v>
      </c>
      <c r="F44" s="61">
        <v>7306</v>
      </c>
      <c r="G44" s="27">
        <f t="shared" ref="G44:G52" si="1">(E44*5)+(F44*1)</f>
        <v>25972.65</v>
      </c>
      <c r="H44" s="282"/>
      <c r="I44" s="131"/>
      <c r="J44" s="131"/>
      <c r="K44" s="131"/>
      <c r="L44" s="131"/>
      <c r="M44" s="131"/>
      <c r="N44" s="131"/>
      <c r="O44" s="131"/>
      <c r="P44" s="131"/>
      <c r="Q44" s="131"/>
      <c r="R44" s="131"/>
      <c r="S44" s="131"/>
      <c r="T44" s="131"/>
      <c r="U44" s="131"/>
      <c r="V44" s="131"/>
      <c r="W44" s="131"/>
      <c r="X44" s="131"/>
      <c r="Y44" s="131"/>
      <c r="Z44" s="131"/>
      <c r="AA44" s="131"/>
      <c r="AB44" s="131"/>
      <c r="AC44" s="131"/>
    </row>
    <row r="45" spans="1:29" s="132" customFormat="1" ht="39.75" customHeight="1" x14ac:dyDescent="0.25">
      <c r="A45" s="32"/>
      <c r="B45" s="47" t="s">
        <v>44</v>
      </c>
      <c r="C45" s="44" t="s">
        <v>157</v>
      </c>
      <c r="D45" s="17" t="s">
        <v>37</v>
      </c>
      <c r="E45" s="61">
        <v>3733.33</v>
      </c>
      <c r="F45" s="61">
        <v>7036</v>
      </c>
      <c r="G45" s="27">
        <f t="shared" si="1"/>
        <v>25702.65</v>
      </c>
      <c r="H45" s="282"/>
      <c r="I45" s="131"/>
      <c r="J45" s="131"/>
      <c r="K45" s="131"/>
      <c r="L45" s="131"/>
      <c r="M45" s="131"/>
      <c r="N45" s="131"/>
      <c r="O45" s="131"/>
      <c r="P45" s="131"/>
      <c r="Q45" s="131"/>
      <c r="R45" s="131"/>
      <c r="S45" s="131"/>
      <c r="T45" s="131"/>
      <c r="U45" s="131"/>
      <c r="V45" s="131"/>
      <c r="W45" s="131"/>
      <c r="X45" s="131"/>
      <c r="Y45" s="131"/>
      <c r="Z45" s="131"/>
      <c r="AA45" s="131"/>
      <c r="AB45" s="131"/>
      <c r="AC45" s="131"/>
    </row>
    <row r="46" spans="1:29" s="132" customFormat="1" ht="62.25" customHeight="1" x14ac:dyDescent="0.25">
      <c r="A46" s="32"/>
      <c r="B46" s="47" t="s">
        <v>45</v>
      </c>
      <c r="C46" s="44" t="s">
        <v>158</v>
      </c>
      <c r="D46" s="17" t="s">
        <v>37</v>
      </c>
      <c r="E46" s="61">
        <v>3733.33</v>
      </c>
      <c r="F46" s="61">
        <v>19815</v>
      </c>
      <c r="G46" s="27">
        <f t="shared" si="1"/>
        <v>38481.65</v>
      </c>
      <c r="H46" s="282"/>
      <c r="I46" s="131"/>
      <c r="J46" s="131"/>
      <c r="K46" s="131"/>
      <c r="L46" s="131"/>
      <c r="M46" s="131"/>
      <c r="N46" s="131"/>
      <c r="O46" s="131"/>
      <c r="P46" s="131"/>
      <c r="Q46" s="131"/>
      <c r="R46" s="131"/>
      <c r="S46" s="131"/>
      <c r="T46" s="131"/>
      <c r="U46" s="131"/>
      <c r="V46" s="131"/>
      <c r="W46" s="131"/>
      <c r="X46" s="131"/>
      <c r="Y46" s="131"/>
      <c r="Z46" s="131"/>
      <c r="AA46" s="131"/>
      <c r="AB46" s="131"/>
      <c r="AC46" s="131"/>
    </row>
    <row r="47" spans="1:29" s="132" customFormat="1" ht="46.5" customHeight="1" x14ac:dyDescent="0.25">
      <c r="A47" s="32"/>
      <c r="B47" s="47" t="s">
        <v>46</v>
      </c>
      <c r="C47" s="44" t="s">
        <v>159</v>
      </c>
      <c r="D47" s="17" t="s">
        <v>37</v>
      </c>
      <c r="E47" s="61">
        <v>3733.33</v>
      </c>
      <c r="F47" s="61">
        <v>8964</v>
      </c>
      <c r="G47" s="27">
        <f t="shared" si="1"/>
        <v>27630.65</v>
      </c>
      <c r="H47" s="282"/>
      <c r="J47" s="131"/>
      <c r="K47" s="131"/>
      <c r="L47" s="131"/>
      <c r="M47" s="131"/>
      <c r="N47" s="131"/>
      <c r="O47" s="131"/>
      <c r="P47" s="131"/>
      <c r="Q47" s="131"/>
      <c r="R47" s="131"/>
      <c r="S47" s="131"/>
      <c r="T47" s="131"/>
      <c r="U47" s="131"/>
      <c r="V47" s="131"/>
      <c r="W47" s="131"/>
      <c r="X47" s="131"/>
      <c r="Y47" s="131"/>
      <c r="Z47" s="131"/>
      <c r="AA47" s="131"/>
      <c r="AB47" s="131"/>
      <c r="AC47" s="131"/>
    </row>
    <row r="48" spans="1:29" s="132" customFormat="1" ht="54" customHeight="1" x14ac:dyDescent="0.25">
      <c r="A48" s="32"/>
      <c r="B48" s="47" t="s">
        <v>47</v>
      </c>
      <c r="C48" s="44" t="s">
        <v>160</v>
      </c>
      <c r="D48" s="17" t="s">
        <v>37</v>
      </c>
      <c r="E48" s="61">
        <v>3733.33</v>
      </c>
      <c r="F48" s="61">
        <v>28265</v>
      </c>
      <c r="G48" s="27">
        <f t="shared" si="1"/>
        <v>46931.65</v>
      </c>
      <c r="H48" s="282"/>
      <c r="J48" s="131"/>
      <c r="K48" s="131"/>
      <c r="L48" s="131"/>
      <c r="M48" s="131"/>
      <c r="N48" s="131"/>
      <c r="O48" s="131"/>
      <c r="P48" s="131"/>
      <c r="Q48" s="131"/>
      <c r="R48" s="131"/>
      <c r="S48" s="131"/>
      <c r="T48" s="131"/>
      <c r="U48" s="131"/>
      <c r="V48" s="131"/>
      <c r="W48" s="131"/>
      <c r="X48" s="131"/>
      <c r="Y48" s="131"/>
      <c r="Z48" s="131"/>
      <c r="AA48" s="131"/>
      <c r="AB48" s="131"/>
      <c r="AC48" s="131"/>
    </row>
    <row r="49" spans="1:29" s="132" customFormat="1" ht="23.25" customHeight="1" x14ac:dyDescent="0.25">
      <c r="A49" s="32"/>
      <c r="B49" s="47" t="s">
        <v>48</v>
      </c>
      <c r="C49" s="44" t="s">
        <v>161</v>
      </c>
      <c r="D49" s="17" t="s">
        <v>37</v>
      </c>
      <c r="E49" s="61">
        <v>3733.33</v>
      </c>
      <c r="F49" s="61">
        <v>28265</v>
      </c>
      <c r="G49" s="27">
        <f t="shared" si="1"/>
        <v>46931.65</v>
      </c>
      <c r="H49" s="282"/>
      <c r="J49" s="140"/>
      <c r="K49" s="131"/>
      <c r="L49" s="131"/>
      <c r="M49" s="131"/>
      <c r="N49" s="131"/>
      <c r="O49" s="131"/>
      <c r="P49" s="131"/>
      <c r="Q49" s="131"/>
      <c r="R49" s="131"/>
      <c r="S49" s="131"/>
      <c r="T49" s="131"/>
      <c r="U49" s="131"/>
      <c r="V49" s="131"/>
      <c r="W49" s="131"/>
      <c r="X49" s="131"/>
      <c r="Y49" s="131"/>
      <c r="Z49" s="131"/>
      <c r="AA49" s="131"/>
      <c r="AB49" s="131"/>
      <c r="AC49" s="131"/>
    </row>
    <row r="50" spans="1:29" s="132" customFormat="1" ht="23.25" customHeight="1" x14ac:dyDescent="0.25">
      <c r="A50" s="32"/>
      <c r="B50" s="47" t="s">
        <v>49</v>
      </c>
      <c r="C50" s="135" t="s">
        <v>162</v>
      </c>
      <c r="D50" s="17" t="s">
        <v>37</v>
      </c>
      <c r="E50" s="61">
        <v>3733.33</v>
      </c>
      <c r="F50" s="61">
        <v>28265</v>
      </c>
      <c r="G50" s="27">
        <f t="shared" si="1"/>
        <v>46931.65</v>
      </c>
      <c r="H50" s="282"/>
      <c r="J50" s="131"/>
      <c r="K50" s="131"/>
      <c r="L50" s="131"/>
      <c r="M50" s="131"/>
      <c r="N50" s="131"/>
      <c r="O50" s="131"/>
      <c r="P50" s="131"/>
      <c r="Q50" s="131"/>
      <c r="R50" s="131"/>
      <c r="S50" s="131"/>
      <c r="T50" s="131"/>
      <c r="U50" s="131"/>
      <c r="V50" s="131"/>
      <c r="W50" s="131"/>
      <c r="X50" s="131"/>
      <c r="Y50" s="131"/>
      <c r="Z50" s="131"/>
      <c r="AA50" s="131"/>
      <c r="AB50" s="131"/>
      <c r="AC50" s="131"/>
    </row>
    <row r="51" spans="1:29" s="132" customFormat="1" ht="23.25" customHeight="1" x14ac:dyDescent="0.25">
      <c r="A51" s="32"/>
      <c r="B51" s="47" t="s">
        <v>50</v>
      </c>
      <c r="C51" s="135" t="s">
        <v>163</v>
      </c>
      <c r="D51" s="17" t="s">
        <v>37</v>
      </c>
      <c r="E51" s="61">
        <v>3733.33</v>
      </c>
      <c r="F51" s="61">
        <v>18612</v>
      </c>
      <c r="G51" s="27">
        <f t="shared" si="1"/>
        <v>37278.65</v>
      </c>
      <c r="H51" s="282"/>
      <c r="J51" s="131"/>
      <c r="K51" s="131"/>
      <c r="L51" s="131"/>
      <c r="M51" s="131"/>
      <c r="N51" s="131"/>
      <c r="O51" s="131"/>
      <c r="P51" s="131"/>
      <c r="Q51" s="131"/>
      <c r="R51" s="131"/>
      <c r="S51" s="131"/>
      <c r="T51" s="131"/>
      <c r="U51" s="131"/>
      <c r="V51" s="131"/>
      <c r="W51" s="131"/>
      <c r="X51" s="131"/>
      <c r="Y51" s="131"/>
      <c r="Z51" s="131"/>
      <c r="AA51" s="131"/>
      <c r="AB51" s="131"/>
      <c r="AC51" s="131"/>
    </row>
    <row r="52" spans="1:29" s="132" customFormat="1" ht="23.25" customHeight="1" thickBot="1" x14ac:dyDescent="0.35">
      <c r="A52" s="33"/>
      <c r="B52" s="47" t="s">
        <v>51</v>
      </c>
      <c r="C52" s="136" t="s">
        <v>164</v>
      </c>
      <c r="D52" s="10" t="s">
        <v>37</v>
      </c>
      <c r="E52" s="62">
        <v>3733.33</v>
      </c>
      <c r="F52" s="62">
        <v>18612</v>
      </c>
      <c r="G52" s="27">
        <f t="shared" si="1"/>
        <v>37278.65</v>
      </c>
      <c r="H52" s="283"/>
      <c r="I52" s="105"/>
      <c r="J52" s="131"/>
      <c r="K52" s="131"/>
      <c r="L52" s="131"/>
      <c r="M52" s="131"/>
      <c r="N52" s="131"/>
      <c r="O52" s="131"/>
      <c r="P52" s="131"/>
      <c r="Q52" s="131"/>
      <c r="R52" s="131"/>
      <c r="S52" s="131"/>
      <c r="T52" s="131"/>
      <c r="U52" s="131"/>
      <c r="V52" s="131"/>
      <c r="W52" s="131"/>
      <c r="X52" s="131"/>
      <c r="Y52" s="131"/>
      <c r="Z52" s="131"/>
      <c r="AA52" s="131"/>
      <c r="AB52" s="131"/>
      <c r="AC52" s="131"/>
    </row>
    <row r="53" spans="1:29" s="132" customFormat="1" ht="23.25" customHeight="1" thickBot="1" x14ac:dyDescent="0.35">
      <c r="A53" s="33"/>
      <c r="B53" s="272"/>
      <c r="C53" s="273"/>
      <c r="D53" s="273"/>
      <c r="E53" s="273"/>
      <c r="F53" s="274"/>
      <c r="G53" s="30">
        <f>SUM(G43:G52)</f>
        <v>364689.50000000006</v>
      </c>
      <c r="H53" s="85"/>
      <c r="I53" s="105"/>
      <c r="J53" s="131"/>
      <c r="K53" s="131"/>
      <c r="L53" s="131"/>
      <c r="M53" s="131"/>
      <c r="N53" s="131"/>
      <c r="O53" s="131"/>
      <c r="P53" s="131"/>
      <c r="Q53" s="131"/>
      <c r="R53" s="131"/>
      <c r="S53" s="131"/>
      <c r="T53" s="131"/>
      <c r="U53" s="131"/>
      <c r="V53" s="131"/>
      <c r="W53" s="131"/>
      <c r="X53" s="131"/>
      <c r="Y53" s="131"/>
      <c r="Z53" s="131"/>
      <c r="AA53" s="131"/>
      <c r="AB53" s="131"/>
      <c r="AC53" s="131"/>
    </row>
    <row r="54" spans="1:29" s="132" customFormat="1" ht="23.25" customHeight="1" thickBot="1" x14ac:dyDescent="0.35">
      <c r="A54" s="33"/>
      <c r="B54" s="272"/>
      <c r="C54" s="273"/>
      <c r="D54" s="273"/>
      <c r="E54" s="273"/>
      <c r="F54" s="274"/>
      <c r="G54" s="30"/>
      <c r="H54" s="85"/>
      <c r="I54" s="105"/>
      <c r="J54" s="131"/>
      <c r="K54" s="131"/>
      <c r="L54" s="131"/>
      <c r="M54" s="131"/>
      <c r="N54" s="131"/>
      <c r="O54" s="131"/>
      <c r="P54" s="131"/>
      <c r="Q54" s="131"/>
      <c r="R54" s="131"/>
      <c r="S54" s="131"/>
      <c r="T54" s="131"/>
      <c r="U54" s="131"/>
      <c r="V54" s="131"/>
      <c r="W54" s="131"/>
      <c r="X54" s="131"/>
      <c r="Y54" s="131"/>
      <c r="Z54" s="131"/>
      <c r="AA54" s="131"/>
      <c r="AB54" s="131"/>
      <c r="AC54" s="131"/>
    </row>
    <row r="55" spans="1:29" s="132" customFormat="1" ht="23.25" customHeight="1" thickBot="1" x14ac:dyDescent="0.35">
      <c r="A55" s="34"/>
      <c r="B55" s="284" t="s">
        <v>125</v>
      </c>
      <c r="C55" s="285"/>
      <c r="D55" s="285"/>
      <c r="E55" s="285"/>
      <c r="F55" s="286"/>
      <c r="G55" s="30">
        <f>G53</f>
        <v>364689.50000000006</v>
      </c>
      <c r="H55" s="85"/>
      <c r="I55" s="105"/>
      <c r="J55" s="131"/>
      <c r="K55" s="131"/>
      <c r="L55" s="131"/>
      <c r="M55" s="131"/>
      <c r="N55" s="131"/>
      <c r="O55" s="131"/>
      <c r="P55" s="131"/>
      <c r="Q55" s="131"/>
      <c r="R55" s="131"/>
      <c r="S55" s="131"/>
      <c r="T55" s="131"/>
      <c r="U55" s="131"/>
      <c r="V55" s="131"/>
      <c r="W55" s="131"/>
      <c r="X55" s="131"/>
      <c r="Y55" s="131"/>
      <c r="Z55" s="131"/>
      <c r="AA55" s="131"/>
      <c r="AB55" s="131"/>
      <c r="AC55" s="131"/>
    </row>
    <row r="56" spans="1:29" s="132" customFormat="1" ht="23.25" customHeight="1" thickBot="1" x14ac:dyDescent="0.35">
      <c r="A56" s="34"/>
      <c r="B56" s="104"/>
      <c r="C56" s="104"/>
      <c r="D56" s="104"/>
      <c r="E56" s="104"/>
      <c r="F56" s="104"/>
      <c r="G56" s="104"/>
      <c r="H56" s="105"/>
      <c r="I56" s="105"/>
      <c r="J56" s="131"/>
      <c r="K56" s="131"/>
      <c r="L56" s="131"/>
      <c r="M56" s="131"/>
      <c r="N56" s="131"/>
      <c r="O56" s="131"/>
      <c r="P56" s="131"/>
      <c r="Q56" s="131"/>
      <c r="R56" s="131"/>
      <c r="S56" s="131"/>
      <c r="T56" s="131"/>
      <c r="U56" s="131"/>
      <c r="V56" s="131"/>
      <c r="W56" s="131"/>
      <c r="X56" s="131"/>
      <c r="Y56" s="131"/>
      <c r="Z56" s="131"/>
      <c r="AA56" s="131"/>
      <c r="AB56" s="131"/>
      <c r="AC56" s="131"/>
    </row>
    <row r="57" spans="1:29" s="132" customFormat="1" ht="23.25" customHeight="1" thickBot="1" x14ac:dyDescent="0.35">
      <c r="A57" s="34"/>
      <c r="B57" s="276" t="s">
        <v>165</v>
      </c>
      <c r="C57" s="277"/>
      <c r="D57" s="277"/>
      <c r="E57" s="278"/>
      <c r="F57" s="296">
        <f>G38+G55</f>
        <v>580045.80000000005</v>
      </c>
      <c r="G57" s="297"/>
      <c r="H57" s="105"/>
      <c r="I57" s="105"/>
      <c r="J57" s="131"/>
      <c r="K57" s="131"/>
      <c r="L57" s="131"/>
      <c r="M57" s="131"/>
      <c r="N57" s="131"/>
      <c r="O57" s="131"/>
      <c r="P57" s="131"/>
      <c r="Q57" s="131"/>
      <c r="R57" s="131"/>
      <c r="S57" s="131"/>
      <c r="T57" s="131"/>
      <c r="U57" s="131"/>
      <c r="V57" s="131"/>
      <c r="W57" s="131"/>
      <c r="X57" s="131"/>
      <c r="Y57" s="131"/>
      <c r="Z57" s="131"/>
      <c r="AA57" s="131"/>
      <c r="AB57" s="131"/>
      <c r="AC57" s="131"/>
    </row>
    <row r="58" spans="1:29" s="132" customFormat="1" ht="23.25" customHeight="1" thickBot="1" x14ac:dyDescent="0.35">
      <c r="A58" s="34"/>
      <c r="B58" s="104"/>
      <c r="C58" s="104"/>
      <c r="D58" s="104"/>
      <c r="E58" s="104"/>
      <c r="F58" s="104"/>
      <c r="G58" s="104"/>
      <c r="H58" s="105"/>
      <c r="I58" s="105"/>
      <c r="J58" s="131"/>
      <c r="K58" s="131"/>
      <c r="L58" s="131"/>
      <c r="M58" s="131"/>
      <c r="N58" s="131"/>
      <c r="O58" s="131"/>
      <c r="P58" s="131"/>
      <c r="Q58" s="131"/>
      <c r="R58" s="131"/>
      <c r="S58" s="131"/>
      <c r="T58" s="131"/>
      <c r="U58" s="131"/>
      <c r="V58" s="131"/>
      <c r="W58" s="131"/>
      <c r="X58" s="131"/>
      <c r="Y58" s="131"/>
      <c r="Z58" s="131"/>
      <c r="AA58" s="131"/>
      <c r="AB58" s="131"/>
      <c r="AC58" s="131"/>
    </row>
    <row r="59" spans="1:29" s="132" customFormat="1" ht="23.25" customHeight="1" x14ac:dyDescent="0.25">
      <c r="A59" s="56">
        <v>1.2</v>
      </c>
      <c r="B59" s="73" t="s">
        <v>41</v>
      </c>
      <c r="C59" s="26"/>
      <c r="D59" s="26"/>
      <c r="E59" s="26"/>
      <c r="F59" s="26"/>
      <c r="G59" s="26"/>
      <c r="H59" s="26"/>
      <c r="I59" s="48"/>
      <c r="J59" s="131"/>
      <c r="K59" s="131"/>
      <c r="L59" s="131"/>
      <c r="M59" s="131"/>
      <c r="N59" s="131"/>
      <c r="O59" s="131"/>
      <c r="P59" s="131"/>
      <c r="Q59" s="131"/>
      <c r="R59" s="131"/>
      <c r="S59" s="131"/>
      <c r="T59" s="131"/>
      <c r="U59" s="131"/>
      <c r="V59" s="131"/>
      <c r="W59" s="131"/>
      <c r="X59" s="131"/>
      <c r="Y59" s="131"/>
      <c r="Z59" s="131"/>
      <c r="AA59" s="131"/>
      <c r="AB59" s="131"/>
      <c r="AC59" s="131"/>
    </row>
    <row r="60" spans="1:29" s="132" customFormat="1" ht="23.25" customHeight="1" thickBot="1" x14ac:dyDescent="0.3">
      <c r="A60" s="34"/>
      <c r="B60" s="18" t="s">
        <v>5</v>
      </c>
      <c r="C60" s="19" t="s">
        <v>6</v>
      </c>
      <c r="D60" s="20" t="s">
        <v>12</v>
      </c>
      <c r="E60" s="21" t="s">
        <v>56</v>
      </c>
      <c r="F60" s="21" t="s">
        <v>57</v>
      </c>
      <c r="G60" s="22" t="s">
        <v>58</v>
      </c>
      <c r="H60" s="22" t="s">
        <v>76</v>
      </c>
      <c r="I60" s="49" t="s">
        <v>59</v>
      </c>
      <c r="J60" s="131"/>
      <c r="K60" s="131"/>
      <c r="L60" s="131"/>
      <c r="M60" s="131"/>
      <c r="N60" s="131"/>
      <c r="O60" s="131"/>
      <c r="P60" s="131"/>
      <c r="Q60" s="131"/>
      <c r="R60" s="131"/>
      <c r="S60" s="131"/>
      <c r="T60" s="131"/>
      <c r="U60" s="131"/>
      <c r="V60" s="131"/>
      <c r="W60" s="131"/>
      <c r="X60" s="131"/>
      <c r="Y60" s="131"/>
      <c r="Z60" s="131"/>
      <c r="AA60" s="131"/>
      <c r="AB60" s="131"/>
      <c r="AC60" s="131"/>
    </row>
    <row r="61" spans="1:29" s="132" customFormat="1" ht="23.25" customHeight="1" x14ac:dyDescent="0.25">
      <c r="A61" s="34"/>
      <c r="B61" s="47" t="s">
        <v>52</v>
      </c>
      <c r="C61" s="44" t="s">
        <v>54</v>
      </c>
      <c r="D61" s="17" t="s">
        <v>78</v>
      </c>
      <c r="E61" s="71">
        <v>361.17</v>
      </c>
      <c r="F61" s="71">
        <f>E61*1.5</f>
        <v>541.755</v>
      </c>
      <c r="G61" s="141" t="e">
        <f>#REF!</f>
        <v>#REF!</v>
      </c>
      <c r="H61" s="27" t="e">
        <f>E61*G61</f>
        <v>#REF!</v>
      </c>
      <c r="I61" s="50" t="e">
        <f>F61*G61*50%</f>
        <v>#REF!</v>
      </c>
      <c r="J61" s="131"/>
      <c r="K61" s="131"/>
      <c r="L61" s="131"/>
      <c r="M61" s="131"/>
      <c r="N61" s="131"/>
      <c r="O61" s="131"/>
      <c r="P61" s="131"/>
      <c r="Q61" s="131"/>
      <c r="R61" s="131"/>
      <c r="S61" s="131"/>
      <c r="T61" s="131"/>
      <c r="U61" s="131"/>
      <c r="V61" s="131"/>
      <c r="W61" s="131"/>
      <c r="X61" s="131"/>
      <c r="Y61" s="131"/>
      <c r="Z61" s="131"/>
      <c r="AA61" s="131"/>
      <c r="AB61" s="131"/>
      <c r="AC61" s="131"/>
    </row>
    <row r="62" spans="1:29" s="132" customFormat="1" ht="23.25" customHeight="1" thickBot="1" x14ac:dyDescent="0.3">
      <c r="A62" s="34"/>
      <c r="B62" s="47" t="s">
        <v>53</v>
      </c>
      <c r="C62" s="44" t="s">
        <v>55</v>
      </c>
      <c r="D62" s="17" t="s">
        <v>80</v>
      </c>
      <c r="E62" s="72" t="e">
        <f>#REF!</f>
        <v>#REF!</v>
      </c>
      <c r="F62" s="72" t="e">
        <f>#REF!</f>
        <v>#REF!</v>
      </c>
      <c r="G62" s="141" t="e">
        <f>#REF!</f>
        <v>#REF!</v>
      </c>
      <c r="H62" s="27" t="e">
        <f>E62*G62</f>
        <v>#REF!</v>
      </c>
      <c r="I62" s="50" t="e">
        <f>F62*G62</f>
        <v>#REF!</v>
      </c>
      <c r="J62" s="131"/>
      <c r="K62" s="131"/>
      <c r="L62" s="131"/>
      <c r="M62" s="131"/>
      <c r="N62" s="131"/>
      <c r="O62" s="131"/>
      <c r="P62" s="131"/>
      <c r="Q62" s="131"/>
      <c r="R62" s="131"/>
      <c r="S62" s="131"/>
      <c r="T62" s="131"/>
      <c r="U62" s="131"/>
      <c r="V62" s="131"/>
      <c r="W62" s="131"/>
      <c r="X62" s="131"/>
      <c r="Y62" s="131"/>
      <c r="Z62" s="131"/>
      <c r="AA62" s="131"/>
      <c r="AB62" s="131"/>
      <c r="AC62" s="131"/>
    </row>
    <row r="63" spans="1:29" s="132" customFormat="1" ht="23.25" customHeight="1" thickBot="1" x14ac:dyDescent="0.35">
      <c r="A63" s="34"/>
      <c r="B63" s="287" t="s">
        <v>60</v>
      </c>
      <c r="C63" s="288"/>
      <c r="D63" s="288"/>
      <c r="E63" s="288"/>
      <c r="F63" s="288"/>
      <c r="G63" s="289"/>
      <c r="H63" s="142" t="e">
        <f>SUM(H61:H62)</f>
        <v>#REF!</v>
      </c>
      <c r="I63" s="142" t="e">
        <f>SUM(I61:I62)</f>
        <v>#REF!</v>
      </c>
      <c r="J63" s="131"/>
      <c r="K63" s="131"/>
      <c r="L63" s="131"/>
      <c r="M63" s="131"/>
      <c r="N63" s="131"/>
      <c r="O63" s="131"/>
      <c r="P63" s="131"/>
      <c r="Q63" s="131"/>
      <c r="R63" s="131"/>
      <c r="S63" s="131"/>
      <c r="T63" s="131"/>
      <c r="U63" s="131"/>
      <c r="V63" s="131"/>
      <c r="W63" s="131"/>
      <c r="X63" s="131"/>
      <c r="Y63" s="131"/>
      <c r="Z63" s="131"/>
      <c r="AA63" s="131"/>
      <c r="AB63" s="131"/>
      <c r="AC63" s="131"/>
    </row>
    <row r="64" spans="1:29" s="132" customFormat="1" ht="23.25" customHeight="1" thickBot="1" x14ac:dyDescent="0.35">
      <c r="A64" s="34"/>
      <c r="B64" s="104"/>
      <c r="C64" s="104"/>
      <c r="D64" s="104"/>
      <c r="E64" s="104"/>
      <c r="F64" s="104"/>
      <c r="G64" s="104"/>
      <c r="H64" s="105"/>
      <c r="I64" s="105"/>
      <c r="J64" s="131"/>
      <c r="K64" s="131"/>
      <c r="L64" s="131"/>
      <c r="M64" s="131"/>
      <c r="N64" s="131"/>
      <c r="O64" s="131"/>
      <c r="P64" s="131"/>
      <c r="Q64" s="131"/>
      <c r="R64" s="131"/>
      <c r="S64" s="131"/>
      <c r="T64" s="131"/>
      <c r="U64" s="131"/>
      <c r="V64" s="131"/>
      <c r="W64" s="131"/>
      <c r="X64" s="131"/>
      <c r="Y64" s="131"/>
      <c r="Z64" s="131"/>
      <c r="AA64" s="131"/>
      <c r="AB64" s="131"/>
      <c r="AC64" s="131"/>
    </row>
    <row r="65" spans="1:29" s="132" customFormat="1" ht="30.75" customHeight="1" thickBot="1" x14ac:dyDescent="0.3">
      <c r="A65" s="56">
        <v>1.3</v>
      </c>
      <c r="B65" s="290" t="s">
        <v>61</v>
      </c>
      <c r="C65" s="291"/>
      <c r="D65" s="291"/>
      <c r="E65" s="292"/>
      <c r="F65" s="51" t="s">
        <v>62</v>
      </c>
      <c r="G65" s="63" t="e">
        <f>#REF!</f>
        <v>#REF!</v>
      </c>
      <c r="H65" s="131"/>
      <c r="I65" s="131"/>
      <c r="J65" s="131"/>
      <c r="K65" s="131"/>
      <c r="L65" s="131"/>
      <c r="M65" s="131"/>
      <c r="N65" s="131"/>
      <c r="O65" s="131"/>
      <c r="P65" s="131"/>
      <c r="Q65" s="131"/>
      <c r="R65" s="131"/>
      <c r="S65" s="131"/>
      <c r="T65" s="131"/>
      <c r="U65" s="131"/>
      <c r="V65" s="131"/>
      <c r="W65" s="131"/>
      <c r="X65" s="131"/>
      <c r="Y65" s="131"/>
      <c r="Z65" s="131"/>
      <c r="AA65" s="131"/>
      <c r="AB65" s="131"/>
      <c r="AC65" s="131"/>
    </row>
    <row r="66" spans="1:29" s="132" customFormat="1" ht="30.75" customHeight="1" thickBot="1" x14ac:dyDescent="0.3">
      <c r="A66" s="34"/>
      <c r="B66" s="52"/>
      <c r="C66" s="52"/>
      <c r="D66" s="52"/>
      <c r="E66" s="52"/>
      <c r="F66" s="53"/>
      <c r="G66" s="54"/>
      <c r="H66" s="131"/>
      <c r="I66" s="131"/>
      <c r="J66" s="131"/>
      <c r="K66" s="131"/>
      <c r="L66" s="131"/>
      <c r="M66" s="131"/>
      <c r="N66" s="131"/>
      <c r="O66" s="131"/>
      <c r="P66" s="131"/>
      <c r="Q66" s="131"/>
      <c r="R66" s="131"/>
      <c r="S66" s="131"/>
      <c r="T66" s="131"/>
      <c r="U66" s="131"/>
      <c r="V66" s="131"/>
      <c r="W66" s="131"/>
      <c r="X66" s="131"/>
      <c r="Y66" s="131"/>
      <c r="Z66" s="131"/>
      <c r="AA66" s="131"/>
      <c r="AB66" s="131"/>
      <c r="AC66" s="131"/>
    </row>
    <row r="67" spans="1:29" s="132" customFormat="1" ht="30.75" customHeight="1" thickBot="1" x14ac:dyDescent="0.35">
      <c r="A67" s="56">
        <v>1.4</v>
      </c>
      <c r="B67" s="276" t="s">
        <v>63</v>
      </c>
      <c r="C67" s="277"/>
      <c r="D67" s="277"/>
      <c r="E67" s="278"/>
      <c r="F67" s="298" t="e">
        <f>G65+I63+H63</f>
        <v>#REF!</v>
      </c>
      <c r="G67" s="297"/>
      <c r="H67" s="131"/>
      <c r="I67" s="131"/>
      <c r="J67" s="131"/>
      <c r="K67" s="131"/>
      <c r="L67" s="131"/>
      <c r="M67" s="131"/>
      <c r="N67" s="131"/>
      <c r="O67" s="131"/>
      <c r="P67" s="131"/>
      <c r="Q67" s="131"/>
      <c r="R67" s="131"/>
      <c r="S67" s="131"/>
      <c r="T67" s="131"/>
      <c r="U67" s="131"/>
      <c r="V67" s="131"/>
      <c r="W67" s="131"/>
      <c r="X67" s="131"/>
      <c r="Y67" s="131"/>
      <c r="Z67" s="131"/>
      <c r="AA67" s="131"/>
      <c r="AB67" s="131"/>
      <c r="AC67" s="131"/>
    </row>
    <row r="68" spans="1:29" s="138" customFormat="1" ht="14.25" customHeight="1" x14ac:dyDescent="0.25">
      <c r="A68" s="56"/>
      <c r="B68" s="143"/>
      <c r="C68" s="143"/>
      <c r="D68" s="143"/>
      <c r="E68" s="143"/>
      <c r="F68" s="143"/>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row>
    <row r="69" spans="1:29" s="138" customFormat="1" ht="14.25" customHeight="1" x14ac:dyDescent="0.25">
      <c r="A69" s="56"/>
      <c r="B69" s="143"/>
      <c r="C69" s="143"/>
      <c r="D69" s="143"/>
      <c r="E69" s="143"/>
      <c r="F69" s="143"/>
      <c r="G69" s="137"/>
      <c r="H69" s="137"/>
      <c r="I69" s="137"/>
      <c r="J69" s="137"/>
      <c r="K69" s="137"/>
      <c r="L69" s="137"/>
      <c r="M69" s="137"/>
      <c r="N69" s="137"/>
      <c r="O69" s="137"/>
      <c r="P69" s="137"/>
      <c r="Q69" s="137"/>
      <c r="R69" s="137"/>
      <c r="S69" s="137"/>
      <c r="T69" s="137"/>
      <c r="U69" s="137"/>
      <c r="V69" s="137"/>
      <c r="W69" s="137"/>
      <c r="X69" s="137"/>
      <c r="Y69" s="137"/>
      <c r="Z69" s="137"/>
      <c r="AA69" s="137"/>
      <c r="AB69" s="137"/>
      <c r="AC69" s="137"/>
    </row>
    <row r="70" spans="1:29" s="138" customFormat="1" ht="14.25" customHeight="1" x14ac:dyDescent="0.25">
      <c r="A70" s="56">
        <v>1.5</v>
      </c>
      <c r="B70" s="144" t="s">
        <v>117</v>
      </c>
      <c r="C70" s="143"/>
      <c r="D70" s="143"/>
      <c r="E70" s="143"/>
      <c r="F70" s="143"/>
      <c r="G70" s="137"/>
      <c r="H70" s="137"/>
      <c r="I70" s="137"/>
      <c r="J70" s="137"/>
      <c r="K70" s="137"/>
      <c r="L70" s="137"/>
      <c r="M70" s="137"/>
      <c r="N70" s="137"/>
      <c r="O70" s="137"/>
      <c r="P70" s="137"/>
      <c r="Q70" s="137"/>
      <c r="R70" s="137"/>
      <c r="S70" s="137"/>
      <c r="T70" s="137"/>
      <c r="U70" s="137"/>
      <c r="V70" s="137"/>
      <c r="W70" s="137"/>
      <c r="X70" s="137"/>
      <c r="Y70" s="137"/>
      <c r="Z70" s="137"/>
      <c r="AA70" s="137"/>
      <c r="AB70" s="137"/>
      <c r="AC70" s="137"/>
    </row>
    <row r="71" spans="1:29" s="138" customFormat="1" ht="30.75" customHeight="1" x14ac:dyDescent="0.25">
      <c r="A71" s="56"/>
      <c r="B71" s="293" t="s">
        <v>27</v>
      </c>
      <c r="C71" s="293"/>
      <c r="D71" s="145" t="s">
        <v>28</v>
      </c>
      <c r="E71" s="145" t="s">
        <v>81</v>
      </c>
      <c r="F71" s="145" t="s">
        <v>29</v>
      </c>
      <c r="G71" s="146" t="s">
        <v>26</v>
      </c>
      <c r="H71" s="147" t="s">
        <v>30</v>
      </c>
      <c r="I71" s="137"/>
      <c r="J71" s="137"/>
      <c r="K71" s="137"/>
      <c r="L71" s="137"/>
      <c r="M71" s="137"/>
      <c r="N71" s="137"/>
      <c r="O71" s="137"/>
      <c r="P71" s="137"/>
      <c r="Q71" s="137"/>
      <c r="R71" s="137"/>
      <c r="S71" s="137"/>
      <c r="T71" s="137"/>
      <c r="U71" s="137"/>
      <c r="V71" s="137"/>
      <c r="W71" s="137"/>
      <c r="X71" s="137"/>
      <c r="Y71" s="137"/>
      <c r="Z71" s="137"/>
      <c r="AA71" s="137"/>
      <c r="AB71" s="137"/>
      <c r="AC71" s="137"/>
    </row>
    <row r="72" spans="1:29" s="152" customFormat="1" ht="37.5" customHeight="1" x14ac:dyDescent="0.3">
      <c r="A72" s="56"/>
      <c r="B72" s="294" t="s">
        <v>108</v>
      </c>
      <c r="C72" s="295"/>
      <c r="D72" s="148" t="e">
        <f>F57+F67</f>
        <v>#REF!</v>
      </c>
      <c r="E72" s="148">
        <v>0</v>
      </c>
      <c r="F72" s="148" t="e">
        <f>E72*D72</f>
        <v>#REF!</v>
      </c>
      <c r="G72" s="149" t="e">
        <f>D72+F72</f>
        <v>#REF!</v>
      </c>
      <c r="H72" s="150" t="s">
        <v>118</v>
      </c>
      <c r="I72" s="151"/>
      <c r="J72" s="151"/>
      <c r="K72" s="151"/>
      <c r="L72" s="151"/>
      <c r="M72" s="151"/>
      <c r="N72" s="151"/>
      <c r="O72" s="151"/>
      <c r="P72" s="151"/>
      <c r="Q72" s="151"/>
      <c r="R72" s="151"/>
      <c r="S72" s="151"/>
      <c r="T72" s="151"/>
      <c r="U72" s="151"/>
      <c r="V72" s="151"/>
      <c r="W72" s="151"/>
      <c r="X72" s="151"/>
      <c r="Y72" s="151"/>
      <c r="Z72" s="151"/>
      <c r="AA72" s="151"/>
      <c r="AB72" s="151"/>
      <c r="AC72" s="151"/>
    </row>
    <row r="73" spans="1:29" s="138" customFormat="1" ht="14.25" customHeight="1" x14ac:dyDescent="0.25">
      <c r="A73" s="56"/>
      <c r="B73" s="143"/>
      <c r="C73" s="143"/>
      <c r="D73" s="143"/>
      <c r="E73" s="143"/>
      <c r="F73" s="143"/>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row>
    <row r="74" spans="1:29" s="138" customFormat="1" ht="14.25" customHeight="1" x14ac:dyDescent="0.25">
      <c r="A74" s="56">
        <v>2</v>
      </c>
      <c r="B74" s="23" t="s">
        <v>7</v>
      </c>
      <c r="C74" s="24"/>
      <c r="D74" s="24"/>
      <c r="E74" s="24"/>
      <c r="F74" s="153"/>
      <c r="G74" s="154"/>
      <c r="H74" s="122"/>
      <c r="I74" s="122"/>
      <c r="J74" s="122"/>
      <c r="K74" s="137"/>
      <c r="L74" s="137"/>
      <c r="M74" s="137"/>
      <c r="N74" s="137"/>
      <c r="O74" s="137"/>
      <c r="P74" s="137"/>
      <c r="Q74" s="137"/>
      <c r="R74" s="137"/>
      <c r="S74" s="137"/>
      <c r="T74" s="137"/>
      <c r="U74" s="137"/>
      <c r="V74" s="137"/>
      <c r="W74" s="137"/>
      <c r="X74" s="137"/>
      <c r="Y74" s="137"/>
      <c r="Z74" s="137"/>
      <c r="AA74" s="137"/>
      <c r="AB74" s="137"/>
      <c r="AC74" s="137"/>
    </row>
    <row r="75" spans="1:29" s="138" customFormat="1" x14ac:dyDescent="0.25">
      <c r="A75" s="56">
        <v>2.1</v>
      </c>
      <c r="B75" s="275" t="s">
        <v>111</v>
      </c>
      <c r="C75" s="275"/>
      <c r="D75" s="275"/>
      <c r="E75" s="275"/>
      <c r="F75" s="275"/>
      <c r="G75" s="275"/>
      <c r="H75" s="275"/>
      <c r="I75" s="122"/>
      <c r="J75" s="122"/>
      <c r="K75" s="137"/>
      <c r="L75" s="137"/>
      <c r="M75" s="137"/>
      <c r="N75" s="137"/>
      <c r="O75" s="137"/>
      <c r="P75" s="137"/>
      <c r="Q75" s="137"/>
      <c r="R75" s="137"/>
      <c r="S75" s="137"/>
      <c r="T75" s="137"/>
      <c r="U75" s="137"/>
      <c r="V75" s="137"/>
      <c r="W75" s="137"/>
      <c r="X75" s="137"/>
      <c r="Y75" s="137"/>
      <c r="Z75" s="137"/>
      <c r="AA75" s="137"/>
      <c r="AB75" s="137"/>
      <c r="AC75" s="137"/>
    </row>
    <row r="76" spans="1:29" s="138" customFormat="1" x14ac:dyDescent="0.25">
      <c r="A76" s="56">
        <v>2.2000000000000002</v>
      </c>
      <c r="B76" s="275" t="s">
        <v>168</v>
      </c>
      <c r="C76" s="275"/>
      <c r="D76" s="275"/>
      <c r="E76" s="275"/>
      <c r="F76" s="275"/>
      <c r="G76" s="275"/>
      <c r="H76" s="275"/>
      <c r="I76" s="122"/>
      <c r="J76" s="122"/>
      <c r="K76" s="137"/>
      <c r="L76" s="137"/>
      <c r="M76" s="137"/>
      <c r="N76" s="137"/>
      <c r="O76" s="137"/>
      <c r="P76" s="137"/>
      <c r="Q76" s="137"/>
      <c r="R76" s="137"/>
      <c r="S76" s="137"/>
      <c r="T76" s="137"/>
      <c r="U76" s="137"/>
      <c r="V76" s="137"/>
      <c r="W76" s="137"/>
      <c r="X76" s="137"/>
      <c r="Y76" s="137"/>
      <c r="Z76" s="137"/>
      <c r="AA76" s="137"/>
      <c r="AB76" s="137"/>
      <c r="AC76" s="137"/>
    </row>
    <row r="77" spans="1:29" s="138" customFormat="1" ht="14.25" customHeight="1" x14ac:dyDescent="0.25">
      <c r="A77" s="56"/>
      <c r="B77" s="122"/>
      <c r="C77" s="24"/>
      <c r="D77" s="24"/>
      <c r="E77" s="24"/>
      <c r="F77" s="153"/>
      <c r="G77" s="154"/>
      <c r="H77" s="122"/>
      <c r="I77" s="122"/>
      <c r="J77" s="122"/>
      <c r="K77" s="137"/>
      <c r="L77" s="137"/>
      <c r="M77" s="137"/>
      <c r="N77" s="137"/>
      <c r="O77" s="137"/>
      <c r="P77" s="137"/>
      <c r="Q77" s="137"/>
      <c r="R77" s="137"/>
      <c r="S77" s="137"/>
      <c r="T77" s="137"/>
      <c r="U77" s="137"/>
      <c r="V77" s="137"/>
      <c r="W77" s="137"/>
      <c r="X77" s="137"/>
      <c r="Y77" s="137"/>
      <c r="Z77" s="137"/>
      <c r="AA77" s="137"/>
      <c r="AB77" s="137"/>
      <c r="AC77" s="137"/>
    </row>
    <row r="78" spans="1:29" s="138" customFormat="1" ht="14.25" customHeight="1" x14ac:dyDescent="0.25">
      <c r="A78" s="56">
        <v>3</v>
      </c>
      <c r="B78" s="23" t="s">
        <v>13</v>
      </c>
      <c r="C78" s="24"/>
      <c r="D78" s="23"/>
      <c r="E78" s="24"/>
      <c r="F78" s="153"/>
      <c r="G78" s="154"/>
      <c r="H78" s="123"/>
      <c r="I78" s="122"/>
      <c r="J78" s="122"/>
      <c r="K78" s="137"/>
      <c r="L78" s="137"/>
      <c r="M78" s="137"/>
      <c r="N78" s="137"/>
      <c r="O78" s="137"/>
      <c r="P78" s="137"/>
      <c r="Q78" s="137"/>
      <c r="R78" s="137"/>
      <c r="S78" s="137"/>
      <c r="T78" s="137"/>
      <c r="U78" s="137"/>
      <c r="V78" s="137"/>
      <c r="W78" s="137"/>
      <c r="X78" s="137"/>
      <c r="Y78" s="137"/>
      <c r="Z78" s="137"/>
      <c r="AA78" s="137"/>
      <c r="AB78" s="137"/>
      <c r="AC78" s="137"/>
    </row>
    <row r="79" spans="1:29" s="138" customFormat="1" ht="14.25" customHeight="1" x14ac:dyDescent="0.25">
      <c r="A79" s="56">
        <v>3.1</v>
      </c>
      <c r="B79" s="23" t="s">
        <v>14</v>
      </c>
      <c r="C79" s="24"/>
      <c r="D79" s="24"/>
      <c r="E79" s="24"/>
      <c r="F79" s="153"/>
      <c r="G79" s="154"/>
      <c r="H79" s="122"/>
      <c r="I79" s="122"/>
      <c r="J79" s="122"/>
      <c r="K79" s="137"/>
      <c r="L79" s="137"/>
      <c r="M79" s="137"/>
      <c r="N79" s="137"/>
      <c r="O79" s="137"/>
      <c r="P79" s="137"/>
      <c r="Q79" s="137"/>
      <c r="R79" s="137"/>
      <c r="S79" s="137"/>
      <c r="T79" s="137"/>
      <c r="U79" s="137"/>
      <c r="V79" s="137"/>
      <c r="W79" s="137"/>
      <c r="X79" s="137"/>
      <c r="Y79" s="137"/>
      <c r="Z79" s="137"/>
      <c r="AA79" s="137"/>
      <c r="AB79" s="137"/>
      <c r="AC79" s="137"/>
    </row>
    <row r="80" spans="1:29" s="138" customFormat="1" ht="14.25" customHeight="1" x14ac:dyDescent="0.25">
      <c r="A80" s="56"/>
      <c r="B80" s="24" t="s">
        <v>166</v>
      </c>
      <c r="C80" s="24"/>
      <c r="D80" s="24"/>
      <c r="E80" s="24"/>
      <c r="F80" s="153"/>
      <c r="G80" s="154"/>
      <c r="H80" s="122"/>
      <c r="I80" s="122"/>
      <c r="J80" s="122"/>
      <c r="K80" s="137"/>
      <c r="L80" s="137"/>
      <c r="M80" s="137"/>
      <c r="N80" s="137"/>
      <c r="O80" s="137"/>
      <c r="P80" s="137"/>
      <c r="Q80" s="137"/>
      <c r="R80" s="137"/>
      <c r="S80" s="137"/>
      <c r="T80" s="137"/>
      <c r="U80" s="137"/>
      <c r="V80" s="137"/>
      <c r="W80" s="137"/>
      <c r="X80" s="137"/>
      <c r="Y80" s="137"/>
      <c r="Z80" s="137"/>
      <c r="AA80" s="137"/>
      <c r="AB80" s="137"/>
      <c r="AC80" s="137"/>
    </row>
    <row r="81" spans="1:29" s="138" customFormat="1" ht="14.25" customHeight="1" x14ac:dyDescent="0.25">
      <c r="A81" s="56"/>
      <c r="B81" s="155"/>
      <c r="C81" s="24"/>
      <c r="D81" s="24"/>
      <c r="E81" s="24"/>
      <c r="F81" s="153"/>
      <c r="G81" s="154"/>
      <c r="H81" s="122"/>
      <c r="I81" s="122"/>
      <c r="J81" s="122"/>
      <c r="K81" s="137"/>
      <c r="L81" s="137"/>
      <c r="M81" s="137"/>
      <c r="N81" s="137"/>
      <c r="O81" s="137"/>
      <c r="P81" s="137"/>
      <c r="Q81" s="137"/>
      <c r="R81" s="137"/>
      <c r="S81" s="137"/>
      <c r="T81" s="137"/>
      <c r="U81" s="137"/>
      <c r="V81" s="137"/>
      <c r="W81" s="137"/>
      <c r="X81" s="137"/>
      <c r="Y81" s="137"/>
      <c r="Z81" s="137"/>
      <c r="AA81" s="137"/>
      <c r="AB81" s="137"/>
      <c r="AC81" s="137"/>
    </row>
    <row r="82" spans="1:29" s="138" customFormat="1" ht="14.25" customHeight="1" x14ac:dyDescent="0.25">
      <c r="A82" s="56">
        <v>3.2</v>
      </c>
      <c r="B82" s="23" t="s">
        <v>15</v>
      </c>
      <c r="C82" s="24"/>
      <c r="D82" s="24"/>
      <c r="E82" s="24"/>
      <c r="F82" s="153"/>
      <c r="G82" s="154"/>
      <c r="H82" s="25"/>
      <c r="I82" s="25"/>
      <c r="J82" s="122"/>
      <c r="K82" s="137"/>
      <c r="L82" s="137"/>
      <c r="M82" s="137"/>
      <c r="N82" s="137"/>
      <c r="O82" s="137"/>
      <c r="P82" s="137"/>
      <c r="Q82" s="137"/>
      <c r="R82" s="137"/>
      <c r="S82" s="137"/>
      <c r="T82" s="137"/>
      <c r="U82" s="137"/>
      <c r="V82" s="137"/>
      <c r="W82" s="137"/>
      <c r="X82" s="137"/>
      <c r="Y82" s="137"/>
      <c r="Z82" s="137"/>
      <c r="AA82" s="137"/>
      <c r="AB82" s="137"/>
      <c r="AC82" s="137"/>
    </row>
    <row r="83" spans="1:29" s="138" customFormat="1" ht="14.25" customHeight="1" x14ac:dyDescent="0.25">
      <c r="A83" s="56"/>
      <c r="B83" s="24" t="s">
        <v>82</v>
      </c>
      <c r="C83" s="24"/>
      <c r="D83" s="24"/>
      <c r="E83" s="24"/>
      <c r="F83" s="24"/>
      <c r="G83" s="24"/>
      <c r="H83" s="24"/>
      <c r="I83" s="24"/>
      <c r="J83" s="24"/>
      <c r="K83" s="137"/>
      <c r="L83" s="137"/>
      <c r="M83" s="137"/>
      <c r="N83" s="137"/>
      <c r="O83" s="137"/>
      <c r="P83" s="137"/>
      <c r="Q83" s="137"/>
      <c r="R83" s="137"/>
      <c r="S83" s="137"/>
      <c r="T83" s="137"/>
      <c r="U83" s="137"/>
      <c r="V83" s="137"/>
      <c r="W83" s="137"/>
      <c r="X83" s="137"/>
      <c r="Y83" s="137"/>
      <c r="Z83" s="137"/>
      <c r="AA83" s="137"/>
      <c r="AB83" s="137"/>
      <c r="AC83" s="137"/>
    </row>
    <row r="84" spans="1:29" s="138" customFormat="1" ht="14.25" customHeight="1" x14ac:dyDescent="0.25">
      <c r="A84" s="56"/>
      <c r="B84" s="155"/>
      <c r="C84" s="24"/>
      <c r="D84" s="24"/>
      <c r="E84" s="24"/>
      <c r="F84" s="153"/>
      <c r="G84" s="154"/>
      <c r="H84" s="122"/>
      <c r="I84" s="122"/>
      <c r="J84" s="122"/>
      <c r="K84" s="137"/>
      <c r="L84" s="137"/>
      <c r="M84" s="137"/>
      <c r="N84" s="137"/>
      <c r="O84" s="137"/>
      <c r="P84" s="137"/>
      <c r="Q84" s="137"/>
      <c r="R84" s="137"/>
      <c r="S84" s="137"/>
      <c r="T84" s="137"/>
      <c r="U84" s="137"/>
      <c r="V84" s="137"/>
      <c r="W84" s="137"/>
      <c r="X84" s="137"/>
      <c r="Y84" s="137"/>
      <c r="Z84" s="137"/>
      <c r="AA84" s="137"/>
      <c r="AB84" s="137"/>
      <c r="AC84" s="137"/>
    </row>
    <row r="85" spans="1:29" s="138" customFormat="1" ht="14.25" customHeight="1" x14ac:dyDescent="0.25">
      <c r="A85" s="56">
        <v>3.3</v>
      </c>
      <c r="B85" s="23" t="s">
        <v>16</v>
      </c>
      <c r="C85" s="24"/>
      <c r="D85" s="24"/>
      <c r="E85" s="24"/>
      <c r="F85" s="153"/>
      <c r="G85" s="154"/>
      <c r="H85" s="122"/>
      <c r="I85" s="122"/>
      <c r="J85" s="122"/>
      <c r="K85" s="137"/>
      <c r="L85" s="137"/>
      <c r="M85" s="137"/>
      <c r="N85" s="137"/>
      <c r="O85" s="137"/>
      <c r="P85" s="137"/>
      <c r="Q85" s="137"/>
      <c r="R85" s="137"/>
      <c r="S85" s="137"/>
      <c r="T85" s="137"/>
      <c r="U85" s="137"/>
      <c r="V85" s="137"/>
      <c r="W85" s="137"/>
      <c r="X85" s="137"/>
      <c r="Y85" s="137"/>
      <c r="Z85" s="137"/>
      <c r="AA85" s="137"/>
      <c r="AB85" s="137"/>
      <c r="AC85" s="137"/>
    </row>
    <row r="86" spans="1:29" s="138" customFormat="1" ht="14.25" customHeight="1" x14ac:dyDescent="0.25">
      <c r="A86" s="56"/>
      <c r="B86" s="156" t="s">
        <v>167</v>
      </c>
      <c r="C86" s="143"/>
      <c r="D86" s="143"/>
      <c r="E86" s="143"/>
      <c r="F86" s="143"/>
      <c r="G86" s="137"/>
      <c r="H86" s="137"/>
      <c r="I86" s="137"/>
      <c r="J86" s="137"/>
      <c r="K86" s="137"/>
      <c r="L86" s="137"/>
      <c r="M86" s="137"/>
      <c r="N86" s="137"/>
      <c r="O86" s="137"/>
      <c r="P86" s="137"/>
      <c r="Q86" s="137"/>
      <c r="R86" s="137"/>
      <c r="S86" s="137"/>
      <c r="T86" s="137"/>
      <c r="U86" s="137"/>
      <c r="V86" s="137"/>
      <c r="W86" s="137"/>
      <c r="X86" s="137"/>
      <c r="Y86" s="137"/>
      <c r="Z86" s="137"/>
      <c r="AA86" s="137"/>
      <c r="AB86" s="137"/>
      <c r="AC86" s="137"/>
    </row>
    <row r="87" spans="1:29" s="138" customFormat="1" ht="14.25" customHeight="1" x14ac:dyDescent="0.25">
      <c r="A87" s="157"/>
      <c r="B87" s="158"/>
      <c r="C87" s="158"/>
      <c r="D87" s="128"/>
      <c r="E87" s="128"/>
      <c r="F87" s="128"/>
      <c r="G87" s="137"/>
      <c r="H87" s="137"/>
      <c r="I87" s="137"/>
      <c r="J87" s="137"/>
      <c r="K87" s="137"/>
      <c r="L87" s="137"/>
      <c r="M87" s="137"/>
      <c r="N87" s="137"/>
      <c r="O87" s="137"/>
      <c r="P87" s="137"/>
      <c r="Q87" s="137"/>
      <c r="R87" s="137"/>
      <c r="S87" s="137"/>
      <c r="T87" s="137"/>
      <c r="U87" s="137"/>
      <c r="V87" s="137"/>
      <c r="W87" s="137"/>
      <c r="X87" s="137"/>
      <c r="Y87" s="137"/>
      <c r="Z87" s="137"/>
      <c r="AA87" s="137"/>
      <c r="AB87" s="137"/>
      <c r="AC87" s="137"/>
    </row>
    <row r="88" spans="1:29" s="138" customFormat="1" ht="14.25" customHeight="1" x14ac:dyDescent="0.25">
      <c r="A88" s="157"/>
      <c r="B88" s="159"/>
      <c r="C88" s="159"/>
      <c r="D88" s="159"/>
      <c r="E88" s="159"/>
      <c r="F88" s="159"/>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row>
    <row r="89" spans="1:29" s="138" customFormat="1" ht="14.25" customHeight="1" x14ac:dyDescent="0.25">
      <c r="A89" s="160">
        <v>4</v>
      </c>
      <c r="B89" s="161" t="s">
        <v>8</v>
      </c>
      <c r="C89" s="161"/>
      <c r="D89" s="11"/>
      <c r="E89" s="11"/>
      <c r="F89" s="12"/>
      <c r="G89" s="137"/>
      <c r="H89" s="137"/>
      <c r="I89" s="137"/>
      <c r="J89" s="137"/>
      <c r="K89" s="137"/>
      <c r="L89" s="137"/>
      <c r="M89" s="137"/>
      <c r="N89" s="137"/>
      <c r="O89" s="137"/>
      <c r="P89" s="137"/>
      <c r="Q89" s="137"/>
      <c r="R89" s="137"/>
      <c r="S89" s="137"/>
      <c r="T89" s="137"/>
      <c r="U89" s="137"/>
      <c r="V89" s="137"/>
      <c r="W89" s="137"/>
      <c r="X89" s="137"/>
      <c r="Y89" s="137"/>
      <c r="Z89" s="137"/>
      <c r="AA89" s="137"/>
      <c r="AB89" s="137"/>
      <c r="AC89" s="137"/>
    </row>
    <row r="90" spans="1:29" s="138" customFormat="1" ht="14.25" customHeight="1" x14ac:dyDescent="0.25">
      <c r="A90" s="157"/>
      <c r="B90" s="35" t="s">
        <v>116</v>
      </c>
      <c r="C90" s="35"/>
      <c r="D90" s="36"/>
      <c r="E90" s="80" t="e">
        <f>G72</f>
        <v>#REF!</v>
      </c>
      <c r="F90" s="36" t="s">
        <v>115</v>
      </c>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row>
    <row r="91" spans="1:29" s="138" customFormat="1" ht="14.25" customHeight="1" x14ac:dyDescent="0.25">
      <c r="A91" s="157"/>
      <c r="B91" s="159"/>
      <c r="C91" s="159"/>
      <c r="D91" s="159"/>
      <c r="E91" s="159"/>
      <c r="F91" s="159"/>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row>
    <row r="92" spans="1:29" s="138" customFormat="1" ht="14.25" customHeight="1" x14ac:dyDescent="0.25">
      <c r="A92" s="137"/>
      <c r="B92" s="159"/>
      <c r="C92" s="159"/>
      <c r="D92" s="159"/>
      <c r="E92" s="159"/>
      <c r="F92" s="159"/>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row>
    <row r="93" spans="1:29" s="3" customFormat="1" hidden="1" x14ac:dyDescent="0.25">
      <c r="A93" s="162"/>
      <c r="B93" s="13"/>
      <c r="C93" s="13"/>
      <c r="D93" s="14"/>
      <c r="E93" s="14"/>
      <c r="F93" s="13"/>
      <c r="G93" s="13"/>
      <c r="H93" s="13"/>
      <c r="I93" s="119"/>
      <c r="J93" s="119"/>
      <c r="K93" s="119"/>
      <c r="L93" s="119"/>
      <c r="M93" s="119"/>
      <c r="N93" s="119"/>
      <c r="O93" s="119"/>
      <c r="P93" s="119"/>
      <c r="Q93" s="119"/>
      <c r="R93" s="119"/>
      <c r="S93" s="119"/>
      <c r="T93" s="119"/>
      <c r="U93" s="119"/>
      <c r="V93" s="119"/>
      <c r="W93" s="119"/>
      <c r="X93" s="119"/>
      <c r="Y93" s="119"/>
      <c r="Z93" s="119"/>
      <c r="AA93" s="119"/>
      <c r="AB93" s="119"/>
      <c r="AC93" s="119"/>
    </row>
    <row r="94" spans="1:29" s="3" customFormat="1" ht="21" hidden="1" customHeight="1" x14ac:dyDescent="0.25">
      <c r="A94" s="15"/>
      <c r="B94" s="29" t="s">
        <v>32</v>
      </c>
      <c r="C94" s="29"/>
      <c r="D94" s="13"/>
      <c r="E94" s="40" t="s">
        <v>106</v>
      </c>
      <c r="F94" s="29"/>
      <c r="G94" s="15"/>
      <c r="H94" s="29" t="s">
        <v>112</v>
      </c>
      <c r="I94" s="119"/>
      <c r="J94" s="119"/>
      <c r="K94" s="119"/>
      <c r="L94" s="119"/>
      <c r="M94" s="119"/>
      <c r="N94" s="119"/>
      <c r="O94" s="119"/>
      <c r="P94" s="119"/>
      <c r="Q94" s="119"/>
      <c r="R94" s="119"/>
      <c r="S94" s="119"/>
      <c r="T94" s="119"/>
      <c r="U94" s="119"/>
      <c r="V94" s="119"/>
      <c r="W94" s="119"/>
      <c r="X94" s="119"/>
      <c r="Y94" s="119"/>
      <c r="Z94" s="119"/>
      <c r="AA94" s="119"/>
      <c r="AB94" s="119"/>
      <c r="AC94" s="119"/>
    </row>
    <row r="95" spans="1:29" s="3" customFormat="1" ht="16.5" hidden="1" customHeight="1" x14ac:dyDescent="0.25">
      <c r="A95" s="163"/>
      <c r="B95" s="163" t="s">
        <v>105</v>
      </c>
      <c r="C95" s="138"/>
      <c r="D95" s="128"/>
      <c r="E95" s="164" t="s">
        <v>107</v>
      </c>
      <c r="F95" s="137"/>
      <c r="G95" s="137"/>
      <c r="H95" s="138" t="s">
        <v>113</v>
      </c>
      <c r="I95" s="119"/>
      <c r="J95" s="119"/>
      <c r="K95" s="119"/>
      <c r="L95" s="119"/>
      <c r="M95" s="119"/>
      <c r="N95" s="119"/>
      <c r="O95" s="119"/>
      <c r="P95" s="119"/>
      <c r="Q95" s="119"/>
      <c r="R95" s="119"/>
      <c r="S95" s="119"/>
      <c r="T95" s="119"/>
      <c r="U95" s="119"/>
      <c r="V95" s="119"/>
      <c r="W95" s="119"/>
      <c r="X95" s="119"/>
      <c r="Y95" s="119"/>
      <c r="Z95" s="119"/>
      <c r="AA95" s="119"/>
      <c r="AB95" s="119"/>
      <c r="AC95" s="119"/>
    </row>
    <row r="96" spans="1:29" s="3" customFormat="1" hidden="1" x14ac:dyDescent="0.25">
      <c r="A96" s="165"/>
      <c r="B96" s="165" t="s">
        <v>9</v>
      </c>
      <c r="C96" s="165"/>
      <c r="E96" s="166" t="str">
        <f>H96</f>
        <v>Kusile Power Station</v>
      </c>
      <c r="F96" s="167"/>
      <c r="G96" s="167"/>
      <c r="H96" s="165" t="s">
        <v>9</v>
      </c>
      <c r="I96" s="119"/>
      <c r="J96" s="119"/>
      <c r="K96" s="119"/>
      <c r="L96" s="119"/>
      <c r="M96" s="119"/>
      <c r="N96" s="119"/>
      <c r="O96" s="119"/>
      <c r="P96" s="119"/>
      <c r="Q96" s="119"/>
      <c r="R96" s="119"/>
      <c r="S96" s="119"/>
      <c r="T96" s="119"/>
      <c r="U96" s="119"/>
      <c r="V96" s="119"/>
      <c r="W96" s="119"/>
      <c r="X96" s="119"/>
      <c r="Y96" s="119"/>
      <c r="Z96" s="119"/>
      <c r="AA96" s="119"/>
      <c r="AB96" s="119"/>
      <c r="AC96" s="119"/>
    </row>
    <row r="97" spans="1:29" s="3" customFormat="1" ht="24.75" hidden="1" customHeight="1" x14ac:dyDescent="0.25">
      <c r="A97" s="168"/>
      <c r="B97" s="169" t="s">
        <v>114</v>
      </c>
      <c r="C97" s="168"/>
      <c r="D97" s="168"/>
      <c r="E97" s="170" t="str">
        <f>B97</f>
        <v>07/12/2020</v>
      </c>
      <c r="F97" s="171"/>
      <c r="G97" s="170"/>
      <c r="H97" s="169" t="str">
        <f>B97</f>
        <v>07/12/2020</v>
      </c>
      <c r="I97" s="119"/>
      <c r="J97" s="119"/>
      <c r="K97" s="119"/>
      <c r="L97" s="119"/>
      <c r="M97" s="119"/>
      <c r="N97" s="119"/>
      <c r="O97" s="119"/>
      <c r="P97" s="119"/>
      <c r="Q97" s="119"/>
      <c r="R97" s="119"/>
      <c r="S97" s="119"/>
      <c r="T97" s="119"/>
      <c r="U97" s="119"/>
      <c r="V97" s="119"/>
      <c r="W97" s="119"/>
      <c r="X97" s="119"/>
      <c r="Y97" s="119"/>
      <c r="Z97" s="119"/>
      <c r="AA97" s="119"/>
      <c r="AB97" s="119"/>
      <c r="AC97" s="119"/>
    </row>
    <row r="98" spans="1:29" hidden="1" x14ac:dyDescent="0.25"/>
  </sheetData>
  <mergeCells count="28">
    <mergeCell ref="H26:H35"/>
    <mergeCell ref="H24:H25"/>
    <mergeCell ref="A1:B6"/>
    <mergeCell ref="C1:E6"/>
    <mergeCell ref="F1:G1"/>
    <mergeCell ref="F2:G2"/>
    <mergeCell ref="F3:G3"/>
    <mergeCell ref="F4:G4"/>
    <mergeCell ref="F5:G5"/>
    <mergeCell ref="F6:G6"/>
    <mergeCell ref="B19:I20"/>
    <mergeCell ref="B71:C71"/>
    <mergeCell ref="B72:C72"/>
    <mergeCell ref="B38:F38"/>
    <mergeCell ref="B76:H76"/>
    <mergeCell ref="B57:E57"/>
    <mergeCell ref="F57:G57"/>
    <mergeCell ref="F67:G67"/>
    <mergeCell ref="B75:H75"/>
    <mergeCell ref="B36:F36"/>
    <mergeCell ref="B67:E67"/>
    <mergeCell ref="H41:H42"/>
    <mergeCell ref="H43:H52"/>
    <mergeCell ref="B53:F53"/>
    <mergeCell ref="B55:F55"/>
    <mergeCell ref="B54:F54"/>
    <mergeCell ref="B63:G63"/>
    <mergeCell ref="B65:E65"/>
  </mergeCells>
  <hyperlinks>
    <hyperlink ref="B11" r:id="rId1" xr:uid="{00000000-0004-0000-0100-000000000000}"/>
  </hyperlinks>
  <pageMargins left="0.70866141732283472" right="0.70866141732283472" top="0.74803149606299213" bottom="0.74803149606299213" header="0.31496062992125984" footer="0.31496062992125984"/>
  <pageSetup scale="24"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0CADF-B918-4C54-A690-35CBC2F407CF}">
  <dimension ref="A1:S33"/>
  <sheetViews>
    <sheetView topLeftCell="A7" zoomScaleNormal="100" workbookViewId="0">
      <selection activeCell="C14" sqref="C14"/>
    </sheetView>
  </sheetViews>
  <sheetFormatPr defaultRowHeight="14.4" x14ac:dyDescent="0.3"/>
  <cols>
    <col min="1" max="1" width="9" style="337" customWidth="1"/>
    <col min="2" max="2" width="30.44140625" style="337" customWidth="1"/>
    <col min="3" max="3" width="69" style="337" customWidth="1"/>
    <col min="4" max="256" width="8.88671875" style="337"/>
    <col min="257" max="257" width="8.6640625" style="337" customWidth="1"/>
    <col min="258" max="258" width="30.44140625" style="337" customWidth="1"/>
    <col min="259" max="259" width="69" style="337" customWidth="1"/>
    <col min="260" max="512" width="8.88671875" style="337"/>
    <col min="513" max="513" width="8.6640625" style="337" customWidth="1"/>
    <col min="514" max="514" width="30.44140625" style="337" customWidth="1"/>
    <col min="515" max="515" width="69" style="337" customWidth="1"/>
    <col min="516" max="768" width="8.88671875" style="337"/>
    <col min="769" max="769" width="8.6640625" style="337" customWidth="1"/>
    <col min="770" max="770" width="30.44140625" style="337" customWidth="1"/>
    <col min="771" max="771" width="69" style="337" customWidth="1"/>
    <col min="772" max="1024" width="8.88671875" style="337"/>
    <col min="1025" max="1025" width="8.6640625" style="337" customWidth="1"/>
    <col min="1026" max="1026" width="30.44140625" style="337" customWidth="1"/>
    <col min="1027" max="1027" width="69" style="337" customWidth="1"/>
    <col min="1028" max="1280" width="8.88671875" style="337"/>
    <col min="1281" max="1281" width="8.6640625" style="337" customWidth="1"/>
    <col min="1282" max="1282" width="30.44140625" style="337" customWidth="1"/>
    <col min="1283" max="1283" width="69" style="337" customWidth="1"/>
    <col min="1284" max="1536" width="8.88671875" style="337"/>
    <col min="1537" max="1537" width="8.6640625" style="337" customWidth="1"/>
    <col min="1538" max="1538" width="30.44140625" style="337" customWidth="1"/>
    <col min="1539" max="1539" width="69" style="337" customWidth="1"/>
    <col min="1540" max="1792" width="8.88671875" style="337"/>
    <col min="1793" max="1793" width="8.6640625" style="337" customWidth="1"/>
    <col min="1794" max="1794" width="30.44140625" style="337" customWidth="1"/>
    <col min="1795" max="1795" width="69" style="337" customWidth="1"/>
    <col min="1796" max="2048" width="8.88671875" style="337"/>
    <col min="2049" max="2049" width="8.6640625" style="337" customWidth="1"/>
    <col min="2050" max="2050" width="30.44140625" style="337" customWidth="1"/>
    <col min="2051" max="2051" width="69" style="337" customWidth="1"/>
    <col min="2052" max="2304" width="8.88671875" style="337"/>
    <col min="2305" max="2305" width="8.6640625" style="337" customWidth="1"/>
    <col min="2306" max="2306" width="30.44140625" style="337" customWidth="1"/>
    <col min="2307" max="2307" width="69" style="337" customWidth="1"/>
    <col min="2308" max="2560" width="8.88671875" style="337"/>
    <col min="2561" max="2561" width="8.6640625" style="337" customWidth="1"/>
    <col min="2562" max="2562" width="30.44140625" style="337" customWidth="1"/>
    <col min="2563" max="2563" width="69" style="337" customWidth="1"/>
    <col min="2564" max="2816" width="8.88671875" style="337"/>
    <col min="2817" max="2817" width="8.6640625" style="337" customWidth="1"/>
    <col min="2818" max="2818" width="30.44140625" style="337" customWidth="1"/>
    <col min="2819" max="2819" width="69" style="337" customWidth="1"/>
    <col min="2820" max="3072" width="8.88671875" style="337"/>
    <col min="3073" max="3073" width="8.6640625" style="337" customWidth="1"/>
    <col min="3074" max="3074" width="30.44140625" style="337" customWidth="1"/>
    <col min="3075" max="3075" width="69" style="337" customWidth="1"/>
    <col min="3076" max="3328" width="8.88671875" style="337"/>
    <col min="3329" max="3329" width="8.6640625" style="337" customWidth="1"/>
    <col min="3330" max="3330" width="30.44140625" style="337" customWidth="1"/>
    <col min="3331" max="3331" width="69" style="337" customWidth="1"/>
    <col min="3332" max="3584" width="8.88671875" style="337"/>
    <col min="3585" max="3585" width="8.6640625" style="337" customWidth="1"/>
    <col min="3586" max="3586" width="30.44140625" style="337" customWidth="1"/>
    <col min="3587" max="3587" width="69" style="337" customWidth="1"/>
    <col min="3588" max="3840" width="8.88671875" style="337"/>
    <col min="3841" max="3841" width="8.6640625" style="337" customWidth="1"/>
    <col min="3842" max="3842" width="30.44140625" style="337" customWidth="1"/>
    <col min="3843" max="3843" width="69" style="337" customWidth="1"/>
    <col min="3844" max="4096" width="8.88671875" style="337"/>
    <col min="4097" max="4097" width="8.6640625" style="337" customWidth="1"/>
    <col min="4098" max="4098" width="30.44140625" style="337" customWidth="1"/>
    <col min="4099" max="4099" width="69" style="337" customWidth="1"/>
    <col min="4100" max="4352" width="8.88671875" style="337"/>
    <col min="4353" max="4353" width="8.6640625" style="337" customWidth="1"/>
    <col min="4354" max="4354" width="30.44140625" style="337" customWidth="1"/>
    <col min="4355" max="4355" width="69" style="337" customWidth="1"/>
    <col min="4356" max="4608" width="8.88671875" style="337"/>
    <col min="4609" max="4609" width="8.6640625" style="337" customWidth="1"/>
    <col min="4610" max="4610" width="30.44140625" style="337" customWidth="1"/>
    <col min="4611" max="4611" width="69" style="337" customWidth="1"/>
    <col min="4612" max="4864" width="8.88671875" style="337"/>
    <col min="4865" max="4865" width="8.6640625" style="337" customWidth="1"/>
    <col min="4866" max="4866" width="30.44140625" style="337" customWidth="1"/>
    <col min="4867" max="4867" width="69" style="337" customWidth="1"/>
    <col min="4868" max="5120" width="8.88671875" style="337"/>
    <col min="5121" max="5121" width="8.6640625" style="337" customWidth="1"/>
    <col min="5122" max="5122" width="30.44140625" style="337" customWidth="1"/>
    <col min="5123" max="5123" width="69" style="337" customWidth="1"/>
    <col min="5124" max="5376" width="8.88671875" style="337"/>
    <col min="5377" max="5377" width="8.6640625" style="337" customWidth="1"/>
    <col min="5378" max="5378" width="30.44140625" style="337" customWidth="1"/>
    <col min="5379" max="5379" width="69" style="337" customWidth="1"/>
    <col min="5380" max="5632" width="8.88671875" style="337"/>
    <col min="5633" max="5633" width="8.6640625" style="337" customWidth="1"/>
    <col min="5634" max="5634" width="30.44140625" style="337" customWidth="1"/>
    <col min="5635" max="5635" width="69" style="337" customWidth="1"/>
    <col min="5636" max="5888" width="8.88671875" style="337"/>
    <col min="5889" max="5889" width="8.6640625" style="337" customWidth="1"/>
    <col min="5890" max="5890" width="30.44140625" style="337" customWidth="1"/>
    <col min="5891" max="5891" width="69" style="337" customWidth="1"/>
    <col min="5892" max="6144" width="8.88671875" style="337"/>
    <col min="6145" max="6145" width="8.6640625" style="337" customWidth="1"/>
    <col min="6146" max="6146" width="30.44140625" style="337" customWidth="1"/>
    <col min="6147" max="6147" width="69" style="337" customWidth="1"/>
    <col min="6148" max="6400" width="8.88671875" style="337"/>
    <col min="6401" max="6401" width="8.6640625" style="337" customWidth="1"/>
    <col min="6402" max="6402" width="30.44140625" style="337" customWidth="1"/>
    <col min="6403" max="6403" width="69" style="337" customWidth="1"/>
    <col min="6404" max="6656" width="8.88671875" style="337"/>
    <col min="6657" max="6657" width="8.6640625" style="337" customWidth="1"/>
    <col min="6658" max="6658" width="30.44140625" style="337" customWidth="1"/>
    <col min="6659" max="6659" width="69" style="337" customWidth="1"/>
    <col min="6660" max="6912" width="8.88671875" style="337"/>
    <col min="6913" max="6913" width="8.6640625" style="337" customWidth="1"/>
    <col min="6914" max="6914" width="30.44140625" style="337" customWidth="1"/>
    <col min="6915" max="6915" width="69" style="337" customWidth="1"/>
    <col min="6916" max="7168" width="8.88671875" style="337"/>
    <col min="7169" max="7169" width="8.6640625" style="337" customWidth="1"/>
    <col min="7170" max="7170" width="30.44140625" style="337" customWidth="1"/>
    <col min="7171" max="7171" width="69" style="337" customWidth="1"/>
    <col min="7172" max="7424" width="8.88671875" style="337"/>
    <col min="7425" max="7425" width="8.6640625" style="337" customWidth="1"/>
    <col min="7426" max="7426" width="30.44140625" style="337" customWidth="1"/>
    <col min="7427" max="7427" width="69" style="337" customWidth="1"/>
    <col min="7428" max="7680" width="8.88671875" style="337"/>
    <col min="7681" max="7681" width="8.6640625" style="337" customWidth="1"/>
    <col min="7682" max="7682" width="30.44140625" style="337" customWidth="1"/>
    <col min="7683" max="7683" width="69" style="337" customWidth="1"/>
    <col min="7684" max="7936" width="8.88671875" style="337"/>
    <col min="7937" max="7937" width="8.6640625" style="337" customWidth="1"/>
    <col min="7938" max="7938" width="30.44140625" style="337" customWidth="1"/>
    <col min="7939" max="7939" width="69" style="337" customWidth="1"/>
    <col min="7940" max="8192" width="8.88671875" style="337"/>
    <col min="8193" max="8193" width="8.6640625" style="337" customWidth="1"/>
    <col min="8194" max="8194" width="30.44140625" style="337" customWidth="1"/>
    <col min="8195" max="8195" width="69" style="337" customWidth="1"/>
    <col min="8196" max="8448" width="8.88671875" style="337"/>
    <col min="8449" max="8449" width="8.6640625" style="337" customWidth="1"/>
    <col min="8450" max="8450" width="30.44140625" style="337" customWidth="1"/>
    <col min="8451" max="8451" width="69" style="337" customWidth="1"/>
    <col min="8452" max="8704" width="8.88671875" style="337"/>
    <col min="8705" max="8705" width="8.6640625" style="337" customWidth="1"/>
    <col min="8706" max="8706" width="30.44140625" style="337" customWidth="1"/>
    <col min="8707" max="8707" width="69" style="337" customWidth="1"/>
    <col min="8708" max="8960" width="8.88671875" style="337"/>
    <col min="8961" max="8961" width="8.6640625" style="337" customWidth="1"/>
    <col min="8962" max="8962" width="30.44140625" style="337" customWidth="1"/>
    <col min="8963" max="8963" width="69" style="337" customWidth="1"/>
    <col min="8964" max="9216" width="8.88671875" style="337"/>
    <col min="9217" max="9217" width="8.6640625" style="337" customWidth="1"/>
    <col min="9218" max="9218" width="30.44140625" style="337" customWidth="1"/>
    <col min="9219" max="9219" width="69" style="337" customWidth="1"/>
    <col min="9220" max="9472" width="8.88671875" style="337"/>
    <col min="9473" max="9473" width="8.6640625" style="337" customWidth="1"/>
    <col min="9474" max="9474" width="30.44140625" style="337" customWidth="1"/>
    <col min="9475" max="9475" width="69" style="337" customWidth="1"/>
    <col min="9476" max="9728" width="8.88671875" style="337"/>
    <col min="9729" max="9729" width="8.6640625" style="337" customWidth="1"/>
    <col min="9730" max="9730" width="30.44140625" style="337" customWidth="1"/>
    <col min="9731" max="9731" width="69" style="337" customWidth="1"/>
    <col min="9732" max="9984" width="8.88671875" style="337"/>
    <col min="9985" max="9985" width="8.6640625" style="337" customWidth="1"/>
    <col min="9986" max="9986" width="30.44140625" style="337" customWidth="1"/>
    <col min="9987" max="9987" width="69" style="337" customWidth="1"/>
    <col min="9988" max="10240" width="8.88671875" style="337"/>
    <col min="10241" max="10241" width="8.6640625" style="337" customWidth="1"/>
    <col min="10242" max="10242" width="30.44140625" style="337" customWidth="1"/>
    <col min="10243" max="10243" width="69" style="337" customWidth="1"/>
    <col min="10244" max="10496" width="8.88671875" style="337"/>
    <col min="10497" max="10497" width="8.6640625" style="337" customWidth="1"/>
    <col min="10498" max="10498" width="30.44140625" style="337" customWidth="1"/>
    <col min="10499" max="10499" width="69" style="337" customWidth="1"/>
    <col min="10500" max="10752" width="8.88671875" style="337"/>
    <col min="10753" max="10753" width="8.6640625" style="337" customWidth="1"/>
    <col min="10754" max="10754" width="30.44140625" style="337" customWidth="1"/>
    <col min="10755" max="10755" width="69" style="337" customWidth="1"/>
    <col min="10756" max="11008" width="8.88671875" style="337"/>
    <col min="11009" max="11009" width="8.6640625" style="337" customWidth="1"/>
    <col min="11010" max="11010" width="30.44140625" style="337" customWidth="1"/>
    <col min="11011" max="11011" width="69" style="337" customWidth="1"/>
    <col min="11012" max="11264" width="8.88671875" style="337"/>
    <col min="11265" max="11265" width="8.6640625" style="337" customWidth="1"/>
    <col min="11266" max="11266" width="30.44140625" style="337" customWidth="1"/>
    <col min="11267" max="11267" width="69" style="337" customWidth="1"/>
    <col min="11268" max="11520" width="8.88671875" style="337"/>
    <col min="11521" max="11521" width="8.6640625" style="337" customWidth="1"/>
    <col min="11522" max="11522" width="30.44140625" style="337" customWidth="1"/>
    <col min="11523" max="11523" width="69" style="337" customWidth="1"/>
    <col min="11524" max="11776" width="8.88671875" style="337"/>
    <col min="11777" max="11777" width="8.6640625" style="337" customWidth="1"/>
    <col min="11778" max="11778" width="30.44140625" style="337" customWidth="1"/>
    <col min="11779" max="11779" width="69" style="337" customWidth="1"/>
    <col min="11780" max="12032" width="8.88671875" style="337"/>
    <col min="12033" max="12033" width="8.6640625" style="337" customWidth="1"/>
    <col min="12034" max="12034" width="30.44140625" style="337" customWidth="1"/>
    <col min="12035" max="12035" width="69" style="337" customWidth="1"/>
    <col min="12036" max="12288" width="8.88671875" style="337"/>
    <col min="12289" max="12289" width="8.6640625" style="337" customWidth="1"/>
    <col min="12290" max="12290" width="30.44140625" style="337" customWidth="1"/>
    <col min="12291" max="12291" width="69" style="337" customWidth="1"/>
    <col min="12292" max="12544" width="8.88671875" style="337"/>
    <col min="12545" max="12545" width="8.6640625" style="337" customWidth="1"/>
    <col min="12546" max="12546" width="30.44140625" style="337" customWidth="1"/>
    <col min="12547" max="12547" width="69" style="337" customWidth="1"/>
    <col min="12548" max="12800" width="8.88671875" style="337"/>
    <col min="12801" max="12801" width="8.6640625" style="337" customWidth="1"/>
    <col min="12802" max="12802" width="30.44140625" style="337" customWidth="1"/>
    <col min="12803" max="12803" width="69" style="337" customWidth="1"/>
    <col min="12804" max="13056" width="8.88671875" style="337"/>
    <col min="13057" max="13057" width="8.6640625" style="337" customWidth="1"/>
    <col min="13058" max="13058" width="30.44140625" style="337" customWidth="1"/>
    <col min="13059" max="13059" width="69" style="337" customWidth="1"/>
    <col min="13060" max="13312" width="8.88671875" style="337"/>
    <col min="13313" max="13313" width="8.6640625" style="337" customWidth="1"/>
    <col min="13314" max="13314" width="30.44140625" style="337" customWidth="1"/>
    <col min="13315" max="13315" width="69" style="337" customWidth="1"/>
    <col min="13316" max="13568" width="8.88671875" style="337"/>
    <col min="13569" max="13569" width="8.6640625" style="337" customWidth="1"/>
    <col min="13570" max="13570" width="30.44140625" style="337" customWidth="1"/>
    <col min="13571" max="13571" width="69" style="337" customWidth="1"/>
    <col min="13572" max="13824" width="8.88671875" style="337"/>
    <col min="13825" max="13825" width="8.6640625" style="337" customWidth="1"/>
    <col min="13826" max="13826" width="30.44140625" style="337" customWidth="1"/>
    <col min="13827" max="13827" width="69" style="337" customWidth="1"/>
    <col min="13828" max="14080" width="8.88671875" style="337"/>
    <col min="14081" max="14081" width="8.6640625" style="337" customWidth="1"/>
    <col min="14082" max="14082" width="30.44140625" style="337" customWidth="1"/>
    <col min="14083" max="14083" width="69" style="337" customWidth="1"/>
    <col min="14084" max="14336" width="8.88671875" style="337"/>
    <col min="14337" max="14337" width="8.6640625" style="337" customWidth="1"/>
    <col min="14338" max="14338" width="30.44140625" style="337" customWidth="1"/>
    <col min="14339" max="14339" width="69" style="337" customWidth="1"/>
    <col min="14340" max="14592" width="8.88671875" style="337"/>
    <col min="14593" max="14593" width="8.6640625" style="337" customWidth="1"/>
    <col min="14594" max="14594" width="30.44140625" style="337" customWidth="1"/>
    <col min="14595" max="14595" width="69" style="337" customWidth="1"/>
    <col min="14596" max="14848" width="8.88671875" style="337"/>
    <col min="14849" max="14849" width="8.6640625" style="337" customWidth="1"/>
    <col min="14850" max="14850" width="30.44140625" style="337" customWidth="1"/>
    <col min="14851" max="14851" width="69" style="337" customWidth="1"/>
    <col min="14852" max="15104" width="8.88671875" style="337"/>
    <col min="15105" max="15105" width="8.6640625" style="337" customWidth="1"/>
    <col min="15106" max="15106" width="30.44140625" style="337" customWidth="1"/>
    <col min="15107" max="15107" width="69" style="337" customWidth="1"/>
    <col min="15108" max="15360" width="8.88671875" style="337"/>
    <col min="15361" max="15361" width="8.6640625" style="337" customWidth="1"/>
    <col min="15362" max="15362" width="30.44140625" style="337" customWidth="1"/>
    <col min="15363" max="15363" width="69" style="337" customWidth="1"/>
    <col min="15364" max="15616" width="8.88671875" style="337"/>
    <col min="15617" max="15617" width="8.6640625" style="337" customWidth="1"/>
    <col min="15618" max="15618" width="30.44140625" style="337" customWidth="1"/>
    <col min="15619" max="15619" width="69" style="337" customWidth="1"/>
    <col min="15620" max="15872" width="8.88671875" style="337"/>
    <col min="15873" max="15873" width="8.6640625" style="337" customWidth="1"/>
    <col min="15874" max="15874" width="30.44140625" style="337" customWidth="1"/>
    <col min="15875" max="15875" width="69" style="337" customWidth="1"/>
    <col min="15876" max="16128" width="8.88671875" style="337"/>
    <col min="16129" max="16129" width="8.6640625" style="337" customWidth="1"/>
    <col min="16130" max="16130" width="30.44140625" style="337" customWidth="1"/>
    <col min="16131" max="16131" width="69" style="337" customWidth="1"/>
    <col min="16132" max="16384" width="8.88671875" style="337"/>
  </cols>
  <sheetData>
    <row r="1" spans="1:19" s="323" customFormat="1" ht="15.6" x14ac:dyDescent="0.3">
      <c r="A1" s="322" t="s">
        <v>232</v>
      </c>
      <c r="C1" s="324" t="str">
        <f>'[2]Tender Cover Sheet'!B2</f>
        <v>KUSILE POWER STATION PROJECT</v>
      </c>
      <c r="F1" s="325"/>
      <c r="G1" s="326"/>
      <c r="L1" s="326"/>
      <c r="M1" s="327"/>
      <c r="N1" s="328"/>
      <c r="O1" s="329"/>
      <c r="Q1" s="330"/>
      <c r="R1" s="329"/>
      <c r="S1" s="327"/>
    </row>
    <row r="2" spans="1:19" s="323" customFormat="1" ht="15.6" x14ac:dyDescent="0.3">
      <c r="A2" s="322" t="s">
        <v>234</v>
      </c>
      <c r="C2" s="324">
        <f>'[1]Cover Page'!C19</f>
        <v>0</v>
      </c>
      <c r="D2" s="322"/>
      <c r="G2" s="326"/>
      <c r="L2" s="326"/>
      <c r="M2" s="331"/>
      <c r="N2" s="328"/>
      <c r="O2" s="329"/>
      <c r="Q2" s="330"/>
      <c r="R2" s="329"/>
      <c r="S2" s="327"/>
    </row>
    <row r="3" spans="1:19" s="323" customFormat="1" ht="46.8" x14ac:dyDescent="0.3">
      <c r="A3" s="322" t="s">
        <v>235</v>
      </c>
      <c r="C3" s="332" t="str">
        <f>'[1]5.1.2 BOQ'!B4</f>
        <v>THE PROVISION FOR PROCUREMENT OF C&amp;I, ELECTRICAL AND MECHANICAL MOBILE EQUIPMENT AT KUSILE POWER STATION</v>
      </c>
      <c r="G3" s="326"/>
      <c r="K3" s="333"/>
      <c r="L3" s="334"/>
      <c r="M3" s="335"/>
      <c r="N3" s="328"/>
      <c r="O3" s="329"/>
      <c r="Q3" s="330"/>
      <c r="R3" s="329"/>
      <c r="S3" s="327"/>
    </row>
    <row r="4" spans="1:19" s="323" customFormat="1" ht="15.6" x14ac:dyDescent="0.3">
      <c r="A4" s="322" t="s">
        <v>236</v>
      </c>
      <c r="C4" s="324">
        <f>'[1]Cover Page'!C23</f>
        <v>0</v>
      </c>
      <c r="G4" s="326"/>
      <c r="K4" s="333"/>
      <c r="L4" s="334"/>
      <c r="M4" s="335"/>
      <c r="N4" s="328"/>
      <c r="O4" s="329"/>
      <c r="Q4" s="330"/>
      <c r="R4" s="329"/>
      <c r="S4" s="327"/>
    </row>
    <row r="5" spans="1:19" s="323" customFormat="1" ht="15.6" x14ac:dyDescent="0.3">
      <c r="A5" s="322" t="s">
        <v>237</v>
      </c>
      <c r="C5" s="324">
        <f>'[1]Cover Page'!C25</f>
        <v>0</v>
      </c>
      <c r="G5" s="326"/>
      <c r="K5" s="333"/>
      <c r="L5" s="334"/>
      <c r="M5" s="335"/>
      <c r="N5" s="328"/>
      <c r="O5" s="329"/>
      <c r="Q5" s="330"/>
      <c r="R5" s="329"/>
      <c r="S5" s="327"/>
    </row>
    <row r="6" spans="1:19" s="323" customFormat="1" ht="15.6" x14ac:dyDescent="0.3">
      <c r="A6" s="322"/>
      <c r="C6" s="324"/>
      <c r="G6" s="326"/>
      <c r="K6" s="333"/>
      <c r="L6" s="334"/>
      <c r="M6" s="335"/>
      <c r="N6" s="328"/>
      <c r="O6" s="329"/>
      <c r="Q6" s="330"/>
      <c r="R6" s="329"/>
      <c r="S6" s="327"/>
    </row>
    <row r="7" spans="1:19" ht="17.399999999999999" x14ac:dyDescent="0.3">
      <c r="A7" s="336" t="s">
        <v>273</v>
      </c>
    </row>
    <row r="8" spans="1:19" x14ac:dyDescent="0.3">
      <c r="A8" s="388"/>
      <c r="C8" s="389"/>
    </row>
    <row r="9" spans="1:19" ht="58.5" customHeight="1" x14ac:dyDescent="0.3">
      <c r="A9" s="348">
        <v>1</v>
      </c>
      <c r="B9" s="390" t="s">
        <v>274</v>
      </c>
      <c r="C9" s="390"/>
    </row>
    <row r="10" spans="1:19" ht="69.900000000000006" customHeight="1" x14ac:dyDescent="0.3">
      <c r="A10" s="348">
        <v>2</v>
      </c>
      <c r="B10" s="390" t="s">
        <v>275</v>
      </c>
      <c r="C10" s="390"/>
    </row>
    <row r="11" spans="1:19" ht="39.75" customHeight="1" x14ac:dyDescent="0.3">
      <c r="A11" s="348">
        <v>3</v>
      </c>
      <c r="B11" s="390" t="s">
        <v>276</v>
      </c>
      <c r="C11" s="390"/>
    </row>
    <row r="12" spans="1:19" ht="92.25" customHeight="1" x14ac:dyDescent="0.25">
      <c r="A12" s="348">
        <v>4</v>
      </c>
      <c r="B12" s="390" t="s">
        <v>283</v>
      </c>
      <c r="C12" s="390"/>
      <c r="I12" s="114"/>
    </row>
    <row r="13" spans="1:19" x14ac:dyDescent="0.3">
      <c r="A13" s="339"/>
      <c r="B13" s="391"/>
      <c r="C13" s="391"/>
    </row>
    <row r="21" spans="1:1" ht="15.6" x14ac:dyDescent="0.3">
      <c r="A21" s="392"/>
    </row>
    <row r="32" spans="1:1" x14ac:dyDescent="0.3">
      <c r="A32" s="355"/>
    </row>
    <row r="33" spans="1:1" ht="15.6" x14ac:dyDescent="0.3">
      <c r="A33" s="392"/>
    </row>
  </sheetData>
  <mergeCells count="5">
    <mergeCell ref="B9:C9"/>
    <mergeCell ref="B10:C10"/>
    <mergeCell ref="B11:C11"/>
    <mergeCell ref="B12:C12"/>
    <mergeCell ref="B13:C13"/>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P69"/>
  <sheetViews>
    <sheetView tabSelected="1" view="pageBreakPreview" topLeftCell="A35" zoomScale="90" zoomScaleNormal="80" zoomScaleSheetLayoutView="90" workbookViewId="0">
      <selection activeCell="J65" sqref="J65"/>
    </sheetView>
  </sheetViews>
  <sheetFormatPr defaultColWidth="9.109375" defaultRowHeight="13.8" x14ac:dyDescent="0.25"/>
  <cols>
    <col min="1" max="1" width="5.109375" style="106" customWidth="1"/>
    <col min="2" max="2" width="14.33203125" style="106" customWidth="1"/>
    <col min="3" max="3" width="57" style="106" customWidth="1"/>
    <col min="4" max="4" width="11.6640625" style="106" customWidth="1"/>
    <col min="5" max="5" width="19" style="106" customWidth="1"/>
    <col min="6" max="6" width="20.6640625" style="106" customWidth="1"/>
    <col min="7" max="7" width="22.44140625" style="106" customWidth="1"/>
    <col min="8" max="8" width="6.5546875" style="106" customWidth="1"/>
    <col min="9" max="9" width="12.44140625" style="106" bestFit="1" customWidth="1"/>
    <col min="10" max="10" width="13.88671875" style="106" customWidth="1"/>
    <col min="11" max="11" width="9.44140625" style="106" customWidth="1"/>
    <col min="12" max="15" width="9.109375" style="106"/>
    <col min="16" max="16" width="14.109375" style="106" customWidth="1"/>
    <col min="17" max="16384" width="9.109375" style="106"/>
  </cols>
  <sheetData>
    <row r="3" spans="2:16" x14ac:dyDescent="0.25">
      <c r="B3" s="114" t="s">
        <v>278</v>
      </c>
    </row>
    <row r="4" spans="2:16" ht="14.4" thickBot="1" x14ac:dyDescent="0.3"/>
    <row r="5" spans="2:16" x14ac:dyDescent="0.25">
      <c r="B5" s="172" t="s">
        <v>231</v>
      </c>
      <c r="C5" s="26"/>
      <c r="D5" s="26"/>
      <c r="E5" s="26"/>
      <c r="F5" s="26"/>
      <c r="G5" s="48"/>
    </row>
    <row r="6" spans="2:16" ht="14.4" thickBot="1" x14ac:dyDescent="0.3">
      <c r="B6" s="184" t="s">
        <v>5</v>
      </c>
      <c r="C6" s="185" t="s">
        <v>6</v>
      </c>
      <c r="D6" s="186" t="s">
        <v>12</v>
      </c>
      <c r="E6" s="21" t="s">
        <v>201</v>
      </c>
      <c r="F6" s="187" t="s">
        <v>183</v>
      </c>
      <c r="G6" s="188" t="s">
        <v>172</v>
      </c>
    </row>
    <row r="7" spans="2:16" x14ac:dyDescent="0.25">
      <c r="B7" s="252"/>
      <c r="C7" s="253"/>
      <c r="D7" s="190"/>
      <c r="E7" s="191"/>
      <c r="F7" s="192"/>
      <c r="G7" s="193"/>
    </row>
    <row r="8" spans="2:16" ht="36" customHeight="1" x14ac:dyDescent="0.25">
      <c r="B8" s="249">
        <v>1.1000000000000001</v>
      </c>
      <c r="C8" s="250" t="s">
        <v>279</v>
      </c>
      <c r="D8" s="17" t="s">
        <v>195</v>
      </c>
      <c r="E8" s="176">
        <v>1</v>
      </c>
      <c r="F8" s="393"/>
      <c r="G8" s="50">
        <f>E8*F8</f>
        <v>0</v>
      </c>
    </row>
    <row r="9" spans="2:16" ht="49.2" customHeight="1" x14ac:dyDescent="0.25">
      <c r="B9" s="249">
        <v>1.2</v>
      </c>
      <c r="C9" s="250" t="s">
        <v>280</v>
      </c>
      <c r="D9" s="17" t="s">
        <v>195</v>
      </c>
      <c r="E9" s="176">
        <v>1</v>
      </c>
      <c r="F9" s="393"/>
      <c r="G9" s="50">
        <f>E9*F9</f>
        <v>0</v>
      </c>
    </row>
    <row r="10" spans="2:16" ht="44.4" customHeight="1" x14ac:dyDescent="0.25">
      <c r="B10" s="249">
        <v>1.3</v>
      </c>
      <c r="C10" s="250" t="s">
        <v>281</v>
      </c>
      <c r="D10" s="17" t="s">
        <v>195</v>
      </c>
      <c r="E10" s="176">
        <v>1</v>
      </c>
      <c r="F10" s="393"/>
      <c r="G10" s="50">
        <f>E10*F10</f>
        <v>0</v>
      </c>
    </row>
    <row r="11" spans="2:16" ht="14.4" thickBot="1" x14ac:dyDescent="0.3">
      <c r="B11" s="247"/>
      <c r="C11" s="255" t="s">
        <v>230</v>
      </c>
      <c r="D11" s="248"/>
      <c r="E11" s="248"/>
      <c r="F11" s="248"/>
      <c r="G11" s="254">
        <f>SUM(G8:G10)</f>
        <v>0</v>
      </c>
    </row>
    <row r="12" spans="2:16" ht="14.4" thickBot="1" x14ac:dyDescent="0.3">
      <c r="B12" s="394"/>
      <c r="C12" s="54"/>
      <c r="D12" s="395"/>
      <c r="E12" s="395"/>
      <c r="F12" s="395"/>
      <c r="G12" s="396"/>
    </row>
    <row r="13" spans="2:16" x14ac:dyDescent="0.25">
      <c r="B13" s="172" t="s">
        <v>184</v>
      </c>
      <c r="C13" s="26"/>
      <c r="D13" s="26"/>
      <c r="E13" s="26"/>
      <c r="F13" s="26"/>
      <c r="G13" s="48"/>
    </row>
    <row r="14" spans="2:16" ht="28.2" thickBot="1" x14ac:dyDescent="0.3">
      <c r="B14" s="184" t="s">
        <v>5</v>
      </c>
      <c r="C14" s="185" t="s">
        <v>6</v>
      </c>
      <c r="D14" s="186" t="s">
        <v>12</v>
      </c>
      <c r="E14" s="21" t="s">
        <v>182</v>
      </c>
      <c r="F14" s="187" t="s">
        <v>183</v>
      </c>
      <c r="G14" s="188" t="s">
        <v>172</v>
      </c>
      <c r="J14" s="397"/>
      <c r="K14" s="397"/>
      <c r="L14" s="397"/>
      <c r="M14" s="397"/>
      <c r="N14" s="397"/>
      <c r="O14" s="397"/>
      <c r="P14" s="397"/>
    </row>
    <row r="15" spans="2:16" x14ac:dyDescent="0.25">
      <c r="B15" s="194" t="s">
        <v>206</v>
      </c>
      <c r="C15" s="189"/>
      <c r="D15" s="190"/>
      <c r="E15" s="191"/>
      <c r="F15" s="192"/>
      <c r="G15" s="193"/>
      <c r="J15" s="397"/>
      <c r="K15" s="397"/>
      <c r="L15" s="397"/>
      <c r="M15" s="397"/>
      <c r="N15" s="397"/>
      <c r="O15" s="397"/>
      <c r="P15" s="397"/>
    </row>
    <row r="16" spans="2:16" x14ac:dyDescent="0.25">
      <c r="B16" s="195"/>
      <c r="C16" s="196"/>
      <c r="D16" s="197"/>
      <c r="E16" s="198"/>
      <c r="F16" s="199"/>
      <c r="G16" s="200"/>
      <c r="J16" s="397"/>
      <c r="K16" s="397"/>
      <c r="L16" s="397"/>
      <c r="M16" s="397"/>
      <c r="N16" s="397"/>
      <c r="O16" s="397"/>
      <c r="P16" s="397"/>
    </row>
    <row r="17" spans="2:16" ht="32.25" customHeight="1" x14ac:dyDescent="0.25">
      <c r="B17" s="173" t="s">
        <v>188</v>
      </c>
      <c r="C17" s="135" t="s">
        <v>155</v>
      </c>
      <c r="D17" s="17" t="s">
        <v>37</v>
      </c>
      <c r="E17" s="176">
        <v>3</v>
      </c>
      <c r="F17" s="393"/>
      <c r="G17" s="50">
        <f>E17*F17</f>
        <v>0</v>
      </c>
      <c r="J17" s="397"/>
      <c r="K17" s="397"/>
      <c r="L17" s="397"/>
      <c r="M17" s="397"/>
      <c r="N17" s="397"/>
      <c r="O17" s="397"/>
      <c r="P17" s="397"/>
    </row>
    <row r="18" spans="2:16" ht="32.25" customHeight="1" x14ac:dyDescent="0.25">
      <c r="B18" s="173" t="s">
        <v>189</v>
      </c>
      <c r="C18" s="135" t="s">
        <v>156</v>
      </c>
      <c r="D18" s="17" t="s">
        <v>37</v>
      </c>
      <c r="E18" s="176">
        <v>3</v>
      </c>
      <c r="F18" s="393"/>
      <c r="G18" s="50">
        <f t="shared" ref="G18:G26" si="0">E18*F18</f>
        <v>0</v>
      </c>
      <c r="J18" s="397"/>
      <c r="K18" s="397"/>
      <c r="L18" s="397"/>
      <c r="M18" s="397"/>
      <c r="N18" s="397"/>
      <c r="O18" s="397"/>
      <c r="P18" s="397"/>
    </row>
    <row r="19" spans="2:16" ht="32.25" customHeight="1" x14ac:dyDescent="0.25">
      <c r="B19" s="173" t="s">
        <v>207</v>
      </c>
      <c r="C19" s="135" t="s">
        <v>157</v>
      </c>
      <c r="D19" s="17" t="s">
        <v>37</v>
      </c>
      <c r="E19" s="176">
        <v>3</v>
      </c>
      <c r="F19" s="393"/>
      <c r="G19" s="50">
        <f t="shared" si="0"/>
        <v>0</v>
      </c>
      <c r="J19" s="397"/>
      <c r="K19" s="397"/>
      <c r="L19" s="397"/>
      <c r="M19" s="397"/>
      <c r="N19" s="397"/>
      <c r="O19" s="397"/>
      <c r="P19" s="397"/>
    </row>
    <row r="20" spans="2:16" ht="32.25" customHeight="1" x14ac:dyDescent="0.25">
      <c r="B20" s="173" t="s">
        <v>208</v>
      </c>
      <c r="C20" s="135" t="s">
        <v>158</v>
      </c>
      <c r="D20" s="17" t="s">
        <v>37</v>
      </c>
      <c r="E20" s="176">
        <v>3</v>
      </c>
      <c r="F20" s="393"/>
      <c r="G20" s="50">
        <f t="shared" si="0"/>
        <v>0</v>
      </c>
      <c r="J20" s="397"/>
      <c r="K20" s="397"/>
      <c r="L20" s="397"/>
      <c r="M20" s="397"/>
      <c r="N20" s="397"/>
      <c r="O20" s="397"/>
      <c r="P20" s="397"/>
    </row>
    <row r="21" spans="2:16" ht="32.25" customHeight="1" x14ac:dyDescent="0.25">
      <c r="B21" s="173" t="s">
        <v>209</v>
      </c>
      <c r="C21" s="135" t="s">
        <v>159</v>
      </c>
      <c r="D21" s="17" t="s">
        <v>37</v>
      </c>
      <c r="E21" s="176">
        <v>3</v>
      </c>
      <c r="F21" s="393"/>
      <c r="G21" s="50">
        <f t="shared" si="0"/>
        <v>0</v>
      </c>
      <c r="J21" s="397"/>
      <c r="K21" s="397"/>
      <c r="L21" s="397"/>
      <c r="M21" s="397"/>
      <c r="N21" s="397"/>
      <c r="O21" s="397"/>
      <c r="P21" s="397"/>
    </row>
    <row r="22" spans="2:16" ht="32.25" customHeight="1" x14ac:dyDescent="0.25">
      <c r="B22" s="173" t="s">
        <v>210</v>
      </c>
      <c r="C22" s="135" t="s">
        <v>160</v>
      </c>
      <c r="D22" s="17" t="s">
        <v>37</v>
      </c>
      <c r="E22" s="176">
        <v>3</v>
      </c>
      <c r="F22" s="393"/>
      <c r="G22" s="50">
        <f t="shared" si="0"/>
        <v>0</v>
      </c>
      <c r="J22" s="397"/>
      <c r="K22" s="397"/>
      <c r="L22" s="397"/>
      <c r="M22" s="397"/>
      <c r="N22" s="397"/>
      <c r="O22" s="397"/>
      <c r="P22" s="397"/>
    </row>
    <row r="23" spans="2:16" ht="32.25" customHeight="1" x14ac:dyDescent="0.25">
      <c r="B23" s="173" t="s">
        <v>211</v>
      </c>
      <c r="C23" s="135" t="s">
        <v>161</v>
      </c>
      <c r="D23" s="17" t="s">
        <v>37</v>
      </c>
      <c r="E23" s="176">
        <v>3</v>
      </c>
      <c r="F23" s="393"/>
      <c r="G23" s="50">
        <f t="shared" si="0"/>
        <v>0</v>
      </c>
      <c r="J23" s="397"/>
      <c r="K23" s="397"/>
      <c r="L23" s="397"/>
      <c r="M23" s="397"/>
      <c r="N23" s="397"/>
      <c r="O23" s="397"/>
      <c r="P23" s="397"/>
    </row>
    <row r="24" spans="2:16" ht="32.25" customHeight="1" x14ac:dyDescent="0.25">
      <c r="B24" s="173" t="s">
        <v>212</v>
      </c>
      <c r="C24" s="135" t="s">
        <v>162</v>
      </c>
      <c r="D24" s="17" t="s">
        <v>37</v>
      </c>
      <c r="E24" s="176">
        <v>3</v>
      </c>
      <c r="F24" s="393"/>
      <c r="G24" s="50">
        <f t="shared" si="0"/>
        <v>0</v>
      </c>
      <c r="J24" s="397"/>
      <c r="K24" s="397"/>
      <c r="L24" s="397"/>
      <c r="M24" s="397"/>
      <c r="N24" s="397"/>
      <c r="O24" s="397"/>
      <c r="P24" s="397"/>
    </row>
    <row r="25" spans="2:16" ht="32.25" customHeight="1" x14ac:dyDescent="0.25">
      <c r="B25" s="173" t="s">
        <v>213</v>
      </c>
      <c r="C25" s="135" t="s">
        <v>163</v>
      </c>
      <c r="D25" s="17" t="s">
        <v>37</v>
      </c>
      <c r="E25" s="176">
        <v>3</v>
      </c>
      <c r="F25" s="393"/>
      <c r="G25" s="50">
        <f t="shared" si="0"/>
        <v>0</v>
      </c>
      <c r="J25" s="397"/>
      <c r="K25" s="397"/>
      <c r="L25" s="397"/>
      <c r="M25" s="397"/>
      <c r="N25" s="397"/>
      <c r="O25" s="397"/>
      <c r="P25" s="397"/>
    </row>
    <row r="26" spans="2:16" ht="32.25" customHeight="1" thickBot="1" x14ac:dyDescent="0.3">
      <c r="B26" s="173" t="s">
        <v>214</v>
      </c>
      <c r="C26" s="216" t="s">
        <v>164</v>
      </c>
      <c r="D26" s="217" t="s">
        <v>37</v>
      </c>
      <c r="E26" s="176">
        <v>3</v>
      </c>
      <c r="F26" s="393"/>
      <c r="G26" s="219">
        <f t="shared" si="0"/>
        <v>0</v>
      </c>
      <c r="I26" s="251"/>
      <c r="J26" s="397"/>
      <c r="K26" s="397"/>
      <c r="L26" s="397"/>
      <c r="M26" s="397"/>
      <c r="N26" s="397"/>
      <c r="O26" s="397"/>
      <c r="P26" s="397"/>
    </row>
    <row r="27" spans="2:16" ht="14.4" thickBot="1" x14ac:dyDescent="0.3">
      <c r="B27" s="221"/>
      <c r="C27" s="222"/>
      <c r="D27" s="223"/>
      <c r="E27" s="224"/>
      <c r="F27" s="225" t="s">
        <v>181</v>
      </c>
      <c r="G27" s="226">
        <f>SUM(G17:G26)</f>
        <v>0</v>
      </c>
      <c r="I27" s="251"/>
      <c r="J27" s="397"/>
      <c r="K27" s="397"/>
      <c r="L27" s="397"/>
      <c r="M27" s="397"/>
      <c r="N27" s="397"/>
      <c r="O27" s="397"/>
      <c r="P27" s="397"/>
    </row>
    <row r="28" spans="2:16" x14ac:dyDescent="0.25">
      <c r="B28" s="220" t="s">
        <v>215</v>
      </c>
      <c r="C28" s="135"/>
      <c r="D28" s="17"/>
      <c r="E28" s="176"/>
      <c r="F28" s="177"/>
      <c r="G28" s="50"/>
      <c r="I28" s="251"/>
      <c r="J28" s="397"/>
      <c r="K28" s="397"/>
      <c r="L28" s="397"/>
      <c r="M28" s="397"/>
      <c r="N28" s="397"/>
      <c r="O28" s="397"/>
      <c r="P28" s="397"/>
    </row>
    <row r="29" spans="2:16" x14ac:dyDescent="0.25">
      <c r="B29" s="174"/>
      <c r="C29" s="178"/>
      <c r="D29" s="175"/>
      <c r="E29" s="176"/>
      <c r="F29" s="177"/>
      <c r="G29" s="50"/>
      <c r="I29" s="251"/>
    </row>
    <row r="30" spans="2:16" ht="32.25" customHeight="1" x14ac:dyDescent="0.25">
      <c r="B30" s="173" t="s">
        <v>191</v>
      </c>
      <c r="C30" s="135" t="s">
        <v>155</v>
      </c>
      <c r="D30" s="17" t="s">
        <v>37</v>
      </c>
      <c r="E30" s="176">
        <v>1</v>
      </c>
      <c r="F30" s="393"/>
      <c r="G30" s="50">
        <f t="shared" ref="G30:G39" si="1">E30*F30</f>
        <v>0</v>
      </c>
      <c r="I30" s="251"/>
    </row>
    <row r="31" spans="2:16" ht="32.25" customHeight="1" x14ac:dyDescent="0.25">
      <c r="B31" s="173" t="s">
        <v>192</v>
      </c>
      <c r="C31" s="135" t="s">
        <v>156</v>
      </c>
      <c r="D31" s="17" t="s">
        <v>37</v>
      </c>
      <c r="E31" s="176">
        <v>1</v>
      </c>
      <c r="F31" s="393"/>
      <c r="G31" s="50">
        <f t="shared" si="1"/>
        <v>0</v>
      </c>
    </row>
    <row r="32" spans="2:16" ht="32.25" customHeight="1" x14ac:dyDescent="0.25">
      <c r="B32" s="173" t="s">
        <v>216</v>
      </c>
      <c r="C32" s="135" t="s">
        <v>157</v>
      </c>
      <c r="D32" s="17" t="s">
        <v>37</v>
      </c>
      <c r="E32" s="176">
        <v>1</v>
      </c>
      <c r="F32" s="393"/>
      <c r="G32" s="50">
        <f t="shared" si="1"/>
        <v>0</v>
      </c>
      <c r="I32" s="251"/>
    </row>
    <row r="33" spans="2:7" ht="32.25" customHeight="1" x14ac:dyDescent="0.25">
      <c r="B33" s="173" t="s">
        <v>217</v>
      </c>
      <c r="C33" s="135" t="s">
        <v>158</v>
      </c>
      <c r="D33" s="17" t="s">
        <v>37</v>
      </c>
      <c r="E33" s="214">
        <v>1</v>
      </c>
      <c r="F33" s="393"/>
      <c r="G33" s="50">
        <f>E33*F33</f>
        <v>0</v>
      </c>
    </row>
    <row r="34" spans="2:7" ht="32.25" customHeight="1" x14ac:dyDescent="0.25">
      <c r="B34" s="173" t="s">
        <v>218</v>
      </c>
      <c r="C34" s="135" t="s">
        <v>159</v>
      </c>
      <c r="D34" s="17" t="s">
        <v>37</v>
      </c>
      <c r="E34" s="214">
        <v>1</v>
      </c>
      <c r="F34" s="393"/>
      <c r="G34" s="50">
        <f>E34*F34</f>
        <v>0</v>
      </c>
    </row>
    <row r="35" spans="2:7" ht="32.25" customHeight="1" x14ac:dyDescent="0.25">
      <c r="B35" s="173" t="s">
        <v>219</v>
      </c>
      <c r="C35" s="135" t="s">
        <v>160</v>
      </c>
      <c r="D35" s="17" t="s">
        <v>37</v>
      </c>
      <c r="E35" s="214">
        <v>1</v>
      </c>
      <c r="F35" s="393"/>
      <c r="G35" s="50">
        <f t="shared" si="1"/>
        <v>0</v>
      </c>
    </row>
    <row r="36" spans="2:7" ht="32.25" customHeight="1" x14ac:dyDescent="0.25">
      <c r="B36" s="173" t="s">
        <v>220</v>
      </c>
      <c r="C36" s="135" t="s">
        <v>161</v>
      </c>
      <c r="D36" s="17" t="s">
        <v>37</v>
      </c>
      <c r="E36" s="176">
        <v>1</v>
      </c>
      <c r="F36" s="393"/>
      <c r="G36" s="50">
        <f t="shared" si="1"/>
        <v>0</v>
      </c>
    </row>
    <row r="37" spans="2:7" ht="32.25" customHeight="1" x14ac:dyDescent="0.25">
      <c r="B37" s="173" t="s">
        <v>221</v>
      </c>
      <c r="C37" s="135" t="s">
        <v>162</v>
      </c>
      <c r="D37" s="17" t="s">
        <v>37</v>
      </c>
      <c r="E37" s="176">
        <v>1</v>
      </c>
      <c r="F37" s="393"/>
      <c r="G37" s="50">
        <f t="shared" si="1"/>
        <v>0</v>
      </c>
    </row>
    <row r="38" spans="2:7" ht="32.25" customHeight="1" x14ac:dyDescent="0.25">
      <c r="B38" s="173" t="s">
        <v>222</v>
      </c>
      <c r="C38" s="135" t="s">
        <v>163</v>
      </c>
      <c r="D38" s="17" t="s">
        <v>37</v>
      </c>
      <c r="E38" s="176">
        <v>1</v>
      </c>
      <c r="F38" s="393"/>
      <c r="G38" s="50">
        <f t="shared" si="1"/>
        <v>0</v>
      </c>
    </row>
    <row r="39" spans="2:7" ht="32.25" customHeight="1" x14ac:dyDescent="0.25">
      <c r="B39" s="173" t="s">
        <v>223</v>
      </c>
      <c r="C39" s="178" t="s">
        <v>164</v>
      </c>
      <c r="D39" s="175" t="s">
        <v>37</v>
      </c>
      <c r="E39" s="176">
        <v>1</v>
      </c>
      <c r="F39" s="393"/>
      <c r="G39" s="50">
        <f t="shared" si="1"/>
        <v>0</v>
      </c>
    </row>
    <row r="40" spans="2:7" ht="14.4" thickBot="1" x14ac:dyDescent="0.3">
      <c r="B40" s="215"/>
      <c r="C40" s="216"/>
      <c r="D40" s="217"/>
      <c r="E40" s="218"/>
      <c r="F40" s="227" t="s">
        <v>181</v>
      </c>
      <c r="G40" s="228">
        <f>SUM(G30:G39)</f>
        <v>0</v>
      </c>
    </row>
    <row r="41" spans="2:7" ht="14.4" thickBot="1" x14ac:dyDescent="0.3">
      <c r="B41" s="221"/>
      <c r="C41" s="302" t="s">
        <v>185</v>
      </c>
      <c r="D41" s="303"/>
      <c r="E41" s="303"/>
      <c r="F41" s="304"/>
      <c r="G41" s="226">
        <f>G27+G40</f>
        <v>0</v>
      </c>
    </row>
    <row r="42" spans="2:7" x14ac:dyDescent="0.25">
      <c r="B42" s="229" t="s">
        <v>186</v>
      </c>
      <c r="C42" s="135"/>
      <c r="D42" s="17"/>
      <c r="E42" s="176"/>
      <c r="F42" s="177"/>
      <c r="G42" s="50"/>
    </row>
    <row r="43" spans="2:7" x14ac:dyDescent="0.25">
      <c r="B43" s="174"/>
      <c r="C43" s="178"/>
      <c r="D43" s="175"/>
      <c r="E43" s="176"/>
      <c r="F43" s="177"/>
      <c r="G43" s="50"/>
    </row>
    <row r="44" spans="2:7" ht="27.6" x14ac:dyDescent="0.25">
      <c r="B44" s="203" t="s">
        <v>5</v>
      </c>
      <c r="C44" s="204" t="s">
        <v>6</v>
      </c>
      <c r="D44" s="205" t="s">
        <v>12</v>
      </c>
      <c r="E44" s="206" t="s">
        <v>174</v>
      </c>
      <c r="F44" s="207" t="s">
        <v>173</v>
      </c>
      <c r="G44" s="208" t="s">
        <v>172</v>
      </c>
    </row>
    <row r="45" spans="2:7" x14ac:dyDescent="0.25">
      <c r="B45" s="174"/>
      <c r="C45" s="178"/>
      <c r="D45" s="175"/>
      <c r="E45" s="176"/>
      <c r="F45" s="177"/>
      <c r="G45" s="50"/>
    </row>
    <row r="46" spans="2:7" x14ac:dyDescent="0.25">
      <c r="B46" s="213">
        <v>3.1</v>
      </c>
      <c r="C46" s="204" t="s">
        <v>187</v>
      </c>
      <c r="D46" s="175"/>
      <c r="E46" s="176"/>
      <c r="F46" s="177"/>
      <c r="G46" s="50"/>
    </row>
    <row r="47" spans="2:7" x14ac:dyDescent="0.25">
      <c r="B47" s="209" t="s">
        <v>224</v>
      </c>
      <c r="C47" s="178" t="s">
        <v>180</v>
      </c>
      <c r="D47" s="175" t="s">
        <v>78</v>
      </c>
      <c r="E47" s="176">
        <v>310</v>
      </c>
      <c r="F47" s="393"/>
      <c r="G47" s="50">
        <f t="shared" ref="G47" si="2">E47*F47</f>
        <v>0</v>
      </c>
    </row>
    <row r="48" spans="2:7" x14ac:dyDescent="0.25">
      <c r="B48" s="174"/>
      <c r="C48" s="178"/>
      <c r="D48" s="175"/>
      <c r="E48" s="176"/>
      <c r="F48" s="202" t="s">
        <v>181</v>
      </c>
      <c r="G48" s="201">
        <f>SUM(G47:G47)</f>
        <v>0</v>
      </c>
    </row>
    <row r="49" spans="2:7" x14ac:dyDescent="0.25">
      <c r="B49" s="213">
        <v>3.2</v>
      </c>
      <c r="C49" s="204" t="s">
        <v>190</v>
      </c>
      <c r="D49" s="175"/>
      <c r="E49" s="176"/>
      <c r="F49" s="177"/>
      <c r="G49" s="50"/>
    </row>
    <row r="50" spans="2:7" x14ac:dyDescent="0.25">
      <c r="B50" s="209" t="s">
        <v>225</v>
      </c>
      <c r="C50" s="178" t="s">
        <v>180</v>
      </c>
      <c r="D50" s="175" t="s">
        <v>78</v>
      </c>
      <c r="E50" s="176">
        <v>136</v>
      </c>
      <c r="F50" s="393"/>
      <c r="G50" s="50">
        <f t="shared" ref="G50" si="3">E50*F50</f>
        <v>0</v>
      </c>
    </row>
    <row r="51" spans="2:7" x14ac:dyDescent="0.25">
      <c r="B51" s="174"/>
      <c r="C51" s="178"/>
      <c r="D51" s="175"/>
      <c r="E51" s="176"/>
      <c r="F51" s="202" t="s">
        <v>181</v>
      </c>
      <c r="G51" s="201">
        <f>SUM(G50:G50)</f>
        <v>0</v>
      </c>
    </row>
    <row r="52" spans="2:7" x14ac:dyDescent="0.25">
      <c r="B52" s="213">
        <v>3.3</v>
      </c>
      <c r="C52" s="204" t="s">
        <v>193</v>
      </c>
      <c r="D52" s="175"/>
      <c r="E52" s="176"/>
      <c r="F52" s="177"/>
      <c r="G52" s="50"/>
    </row>
    <row r="53" spans="2:7" x14ac:dyDescent="0.25">
      <c r="B53" s="210" t="s">
        <v>226</v>
      </c>
      <c r="C53" s="178" t="s">
        <v>277</v>
      </c>
      <c r="D53" s="175" t="s">
        <v>80</v>
      </c>
      <c r="E53" s="176">
        <v>9054</v>
      </c>
      <c r="F53" s="393"/>
      <c r="G53" s="50">
        <f t="shared" ref="G53" si="4">E53*F53</f>
        <v>0</v>
      </c>
    </row>
    <row r="54" spans="2:7" ht="14.4" thickBot="1" x14ac:dyDescent="0.3">
      <c r="B54" s="215"/>
      <c r="C54" s="216"/>
      <c r="D54" s="217"/>
      <c r="E54" s="218"/>
      <c r="F54" s="227" t="s">
        <v>181</v>
      </c>
      <c r="G54" s="228">
        <f>SUM(G53)</f>
        <v>0</v>
      </c>
    </row>
    <row r="55" spans="2:7" ht="14.4" thickBot="1" x14ac:dyDescent="0.3">
      <c r="B55" s="221"/>
      <c r="C55" s="305" t="s">
        <v>196</v>
      </c>
      <c r="D55" s="305"/>
      <c r="E55" s="305"/>
      <c r="F55" s="305"/>
      <c r="G55" s="226">
        <f>G48+G51+G54</f>
        <v>0</v>
      </c>
    </row>
    <row r="56" spans="2:7" x14ac:dyDescent="0.25">
      <c r="B56" s="232"/>
      <c r="C56" s="246"/>
      <c r="D56" s="246"/>
      <c r="E56" s="246"/>
      <c r="F56" s="246"/>
      <c r="G56" s="201"/>
    </row>
    <row r="57" spans="2:7" ht="22.5" customHeight="1" x14ac:dyDescent="0.25">
      <c r="B57" s="238">
        <v>3.4</v>
      </c>
      <c r="C57" s="237" t="s">
        <v>204</v>
      </c>
      <c r="D57" s="242" t="s">
        <v>12</v>
      </c>
      <c r="E57" s="242" t="s">
        <v>201</v>
      </c>
      <c r="F57" s="242" t="s">
        <v>183</v>
      </c>
      <c r="G57" s="236" t="s">
        <v>172</v>
      </c>
    </row>
    <row r="58" spans="2:7" x14ac:dyDescent="0.25">
      <c r="B58" s="174"/>
      <c r="C58" s="237"/>
      <c r="D58" s="235"/>
      <c r="E58" s="235"/>
      <c r="F58" s="235"/>
      <c r="G58" s="236"/>
    </row>
    <row r="59" spans="2:7" x14ac:dyDescent="0.25">
      <c r="B59" s="210" t="s">
        <v>227</v>
      </c>
      <c r="C59" s="239" t="s">
        <v>154</v>
      </c>
      <c r="D59" s="239" t="s">
        <v>203</v>
      </c>
      <c r="E59" s="243">
        <v>16</v>
      </c>
      <c r="F59" s="393"/>
      <c r="G59" s="241">
        <f>E59*F59</f>
        <v>0</v>
      </c>
    </row>
    <row r="60" spans="2:7" x14ac:dyDescent="0.25">
      <c r="B60" s="210" t="s">
        <v>228</v>
      </c>
      <c r="C60" s="239" t="s">
        <v>178</v>
      </c>
      <c r="D60" s="239" t="s">
        <v>203</v>
      </c>
      <c r="E60" s="243">
        <v>14</v>
      </c>
      <c r="F60" s="393"/>
      <c r="G60" s="241">
        <f>E60*F60</f>
        <v>0</v>
      </c>
    </row>
    <row r="61" spans="2:7" x14ac:dyDescent="0.25">
      <c r="B61" s="174"/>
      <c r="C61" s="239"/>
      <c r="D61" s="240"/>
      <c r="E61" s="240"/>
      <c r="F61" s="240"/>
      <c r="G61" s="241"/>
    </row>
    <row r="62" spans="2:7" ht="14.4" thickBot="1" x14ac:dyDescent="0.3">
      <c r="B62" s="215"/>
      <c r="C62" s="244"/>
      <c r="D62" s="245"/>
      <c r="E62" s="245"/>
      <c r="F62" s="227" t="s">
        <v>181</v>
      </c>
      <c r="G62" s="228">
        <f>SUM(G59:G61)</f>
        <v>0</v>
      </c>
    </row>
    <row r="63" spans="2:7" ht="14.4" thickBot="1" x14ac:dyDescent="0.3">
      <c r="B63" s="221"/>
      <c r="C63" s="305" t="s">
        <v>205</v>
      </c>
      <c r="D63" s="305"/>
      <c r="E63" s="305"/>
      <c r="F63" s="305"/>
      <c r="G63" s="226">
        <f>G62</f>
        <v>0</v>
      </c>
    </row>
    <row r="64" spans="2:7" x14ac:dyDescent="0.25">
      <c r="B64" s="233">
        <v>3.5</v>
      </c>
      <c r="C64" s="234" t="s">
        <v>194</v>
      </c>
      <c r="D64" s="17"/>
      <c r="E64" s="176"/>
      <c r="F64" s="177"/>
      <c r="G64" s="50"/>
    </row>
    <row r="65" spans="2:7" ht="30.75" customHeight="1" x14ac:dyDescent="0.25">
      <c r="B65" s="210" t="s">
        <v>229</v>
      </c>
      <c r="C65" s="178" t="s">
        <v>61</v>
      </c>
      <c r="D65" s="175" t="s">
        <v>195</v>
      </c>
      <c r="E65" s="176">
        <v>1</v>
      </c>
      <c r="F65" s="177">
        <v>185000</v>
      </c>
      <c r="G65" s="50">
        <f t="shared" ref="G65" si="5">E65*F65</f>
        <v>185000</v>
      </c>
    </row>
    <row r="66" spans="2:7" ht="14.4" thickBot="1" x14ac:dyDescent="0.3">
      <c r="B66" s="230"/>
      <c r="C66" s="216"/>
      <c r="D66" s="217"/>
      <c r="E66" s="231"/>
      <c r="F66" s="227" t="s">
        <v>181</v>
      </c>
      <c r="G66" s="228">
        <f>SUM(G65)</f>
        <v>185000</v>
      </c>
    </row>
    <row r="67" spans="2:7" ht="14.4" thickBot="1" x14ac:dyDescent="0.3">
      <c r="B67" s="221"/>
      <c r="C67" s="302" t="s">
        <v>202</v>
      </c>
      <c r="D67" s="303"/>
      <c r="E67" s="303"/>
      <c r="F67" s="304"/>
      <c r="G67" s="226">
        <f>G66</f>
        <v>185000</v>
      </c>
    </row>
    <row r="68" spans="2:7" x14ac:dyDescent="0.25">
      <c r="B68" s="232"/>
      <c r="C68" s="135"/>
      <c r="D68" s="17"/>
      <c r="E68" s="176"/>
      <c r="F68" s="177"/>
      <c r="G68" s="50"/>
    </row>
    <row r="69" spans="2:7" s="398" customFormat="1" ht="21.6" thickBot="1" x14ac:dyDescent="0.4">
      <c r="B69" s="399"/>
      <c r="C69" s="400" t="s">
        <v>197</v>
      </c>
      <c r="D69" s="401"/>
      <c r="E69" s="401"/>
      <c r="F69" s="402"/>
      <c r="G69" s="403">
        <f>G41+G55+G63+G67+G11</f>
        <v>185000</v>
      </c>
    </row>
  </sheetData>
  <mergeCells count="5">
    <mergeCell ref="C41:F41"/>
    <mergeCell ref="C67:F67"/>
    <mergeCell ref="C69:F69"/>
    <mergeCell ref="C55:F55"/>
    <mergeCell ref="C63:F63"/>
  </mergeCells>
  <pageMargins left="0.7" right="0.7" top="0.75" bottom="0.75" header="0.3" footer="0.3"/>
  <pageSetup scale="4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K47"/>
  <sheetViews>
    <sheetView topLeftCell="A34" zoomScale="80" zoomScaleNormal="80" workbookViewId="0">
      <selection activeCell="B49" sqref="B49"/>
    </sheetView>
  </sheetViews>
  <sheetFormatPr defaultColWidth="9.109375" defaultRowHeight="13.8" x14ac:dyDescent="0.25"/>
  <cols>
    <col min="1" max="1" width="9.109375" style="57"/>
    <col min="2" max="2" width="65.109375" style="57" customWidth="1"/>
    <col min="3" max="3" width="19.6640625" style="70" customWidth="1"/>
    <col min="4" max="4" width="18.44140625" style="57" customWidth="1"/>
    <col min="5" max="5" width="17.5546875" style="57" customWidth="1"/>
    <col min="6" max="6" width="11.44140625" style="57" customWidth="1"/>
    <col min="7" max="7" width="11" style="57" customWidth="1"/>
    <col min="8" max="8" width="13.88671875" style="57" customWidth="1"/>
    <col min="9" max="9" width="17.44140625" style="57" customWidth="1"/>
    <col min="10" max="10" width="19.5546875" style="69" customWidth="1"/>
    <col min="11" max="11" width="20" style="57" customWidth="1"/>
    <col min="12" max="16384" width="9.109375" style="57"/>
  </cols>
  <sheetData>
    <row r="3" spans="2:11" x14ac:dyDescent="0.25">
      <c r="B3" s="86"/>
      <c r="C3" s="87" t="s">
        <v>85</v>
      </c>
      <c r="D3" s="88" t="s">
        <v>86</v>
      </c>
      <c r="E3" s="306"/>
      <c r="F3" s="307"/>
      <c r="G3" s="307"/>
      <c r="H3" s="307"/>
      <c r="I3" s="307"/>
      <c r="J3" s="307"/>
      <c r="K3" s="307"/>
    </row>
    <row r="4" spans="2:11" x14ac:dyDescent="0.25">
      <c r="B4" s="86" t="s">
        <v>120</v>
      </c>
      <c r="C4" s="89">
        <v>44013</v>
      </c>
      <c r="D4" s="89">
        <v>44348</v>
      </c>
      <c r="E4" s="306"/>
      <c r="F4" s="307"/>
      <c r="G4" s="307"/>
      <c r="H4" s="307"/>
      <c r="I4" s="307"/>
      <c r="J4" s="307"/>
      <c r="K4" s="307"/>
    </row>
    <row r="5" spans="2:11" x14ac:dyDescent="0.25">
      <c r="B5" s="86"/>
      <c r="C5" s="90">
        <v>116.4</v>
      </c>
      <c r="D5" s="90">
        <v>121.8</v>
      </c>
      <c r="E5" s="306"/>
      <c r="F5" s="307"/>
      <c r="G5" s="307"/>
      <c r="H5" s="307"/>
      <c r="I5" s="307"/>
      <c r="J5" s="307"/>
      <c r="K5" s="307"/>
    </row>
    <row r="7" spans="2:11" s="67" customFormat="1" ht="30" x14ac:dyDescent="0.3">
      <c r="B7" s="91" t="s">
        <v>90</v>
      </c>
      <c r="C7" s="92" t="s">
        <v>64</v>
      </c>
      <c r="D7" s="93" t="s">
        <v>83</v>
      </c>
      <c r="E7" s="93" t="s">
        <v>84</v>
      </c>
      <c r="F7" s="93" t="s">
        <v>85</v>
      </c>
      <c r="G7" s="93" t="s">
        <v>86</v>
      </c>
      <c r="H7" s="91" t="s">
        <v>87</v>
      </c>
      <c r="I7" s="93" t="s">
        <v>88</v>
      </c>
      <c r="J7" s="94" t="s">
        <v>89</v>
      </c>
      <c r="K7" s="93" t="s">
        <v>119</v>
      </c>
    </row>
    <row r="8" spans="2:11" x14ac:dyDescent="0.25">
      <c r="B8" s="58" t="s">
        <v>66</v>
      </c>
      <c r="C8" s="68">
        <v>1950</v>
      </c>
      <c r="D8" s="64">
        <f>C8*15%</f>
        <v>292.5</v>
      </c>
      <c r="E8" s="64">
        <v>1950</v>
      </c>
      <c r="F8" s="90">
        <v>116.4</v>
      </c>
      <c r="G8" s="90">
        <v>121.8</v>
      </c>
      <c r="H8" s="64">
        <f>G8/F8-1</f>
        <v>4.6391752577319423E-2</v>
      </c>
      <c r="I8" s="64">
        <f>E8*H8</f>
        <v>90.463917525772871</v>
      </c>
      <c r="J8" s="68">
        <f>C8+I8</f>
        <v>2040.4639175257728</v>
      </c>
      <c r="K8" s="60">
        <f>(J8+(J8*6%))</f>
        <v>2162.891752577319</v>
      </c>
    </row>
    <row r="9" spans="2:11" x14ac:dyDescent="0.25">
      <c r="B9" s="58" t="s">
        <v>67</v>
      </c>
      <c r="C9" s="68">
        <v>1950</v>
      </c>
      <c r="D9" s="64">
        <f>C9*15%</f>
        <v>292.5</v>
      </c>
      <c r="E9" s="64">
        <v>1950</v>
      </c>
      <c r="F9" s="90">
        <v>116.4</v>
      </c>
      <c r="G9" s="90">
        <v>121.8</v>
      </c>
      <c r="H9" s="64">
        <f t="shared" ref="H9:H17" si="0">G9/F9-1</f>
        <v>4.6391752577319423E-2</v>
      </c>
      <c r="I9" s="64">
        <f t="shared" ref="I9:I17" si="1">E9*H9</f>
        <v>90.463917525772871</v>
      </c>
      <c r="J9" s="68">
        <f>C9+I9</f>
        <v>2040.4639175257728</v>
      </c>
      <c r="K9" s="60">
        <f t="shared" ref="K9:K17" si="2">(J9+(J9*6%))</f>
        <v>2162.891752577319</v>
      </c>
    </row>
    <row r="10" spans="2:11" x14ac:dyDescent="0.25">
      <c r="B10" s="58" t="s">
        <v>68</v>
      </c>
      <c r="C10" s="68">
        <v>1950</v>
      </c>
      <c r="D10" s="64">
        <f t="shared" ref="D10:D17" si="3">C10*15%</f>
        <v>292.5</v>
      </c>
      <c r="E10" s="64">
        <v>1950</v>
      </c>
      <c r="F10" s="90">
        <v>116.4</v>
      </c>
      <c r="G10" s="90">
        <v>121.8</v>
      </c>
      <c r="H10" s="64">
        <f t="shared" si="0"/>
        <v>4.6391752577319423E-2</v>
      </c>
      <c r="I10" s="64">
        <f t="shared" si="1"/>
        <v>90.463917525772871</v>
      </c>
      <c r="J10" s="68">
        <f t="shared" ref="J10:J17" si="4">C10+I10</f>
        <v>2040.4639175257728</v>
      </c>
      <c r="K10" s="60">
        <f t="shared" si="2"/>
        <v>2162.891752577319</v>
      </c>
    </row>
    <row r="11" spans="2:11" x14ac:dyDescent="0.25">
      <c r="B11" s="58" t="s">
        <v>69</v>
      </c>
      <c r="C11" s="68">
        <v>1950</v>
      </c>
      <c r="D11" s="64">
        <f t="shared" si="3"/>
        <v>292.5</v>
      </c>
      <c r="E11" s="64">
        <v>1950</v>
      </c>
      <c r="F11" s="90">
        <v>116.4</v>
      </c>
      <c r="G11" s="90">
        <v>121.8</v>
      </c>
      <c r="H11" s="64">
        <f t="shared" si="0"/>
        <v>4.6391752577319423E-2</v>
      </c>
      <c r="I11" s="64">
        <f t="shared" si="1"/>
        <v>90.463917525772871</v>
      </c>
      <c r="J11" s="68">
        <f t="shared" si="4"/>
        <v>2040.4639175257728</v>
      </c>
      <c r="K11" s="60">
        <f t="shared" si="2"/>
        <v>2162.891752577319</v>
      </c>
    </row>
    <row r="12" spans="2:11" x14ac:dyDescent="0.25">
      <c r="B12" s="58" t="s">
        <v>70</v>
      </c>
      <c r="C12" s="68">
        <v>1950</v>
      </c>
      <c r="D12" s="64">
        <f t="shared" si="3"/>
        <v>292.5</v>
      </c>
      <c r="E12" s="64">
        <v>1950</v>
      </c>
      <c r="F12" s="90">
        <v>116.4</v>
      </c>
      <c r="G12" s="90">
        <v>121.8</v>
      </c>
      <c r="H12" s="64">
        <f t="shared" si="0"/>
        <v>4.6391752577319423E-2</v>
      </c>
      <c r="I12" s="64">
        <f t="shared" si="1"/>
        <v>90.463917525772871</v>
      </c>
      <c r="J12" s="68">
        <f t="shared" si="4"/>
        <v>2040.4639175257728</v>
      </c>
      <c r="K12" s="60">
        <f t="shared" si="2"/>
        <v>2162.891752577319</v>
      </c>
    </row>
    <row r="13" spans="2:11" x14ac:dyDescent="0.25">
      <c r="B13" s="58" t="s">
        <v>71</v>
      </c>
      <c r="C13" s="68">
        <v>1950</v>
      </c>
      <c r="D13" s="64">
        <f t="shared" si="3"/>
        <v>292.5</v>
      </c>
      <c r="E13" s="64">
        <v>1950</v>
      </c>
      <c r="F13" s="90">
        <v>116.4</v>
      </c>
      <c r="G13" s="90">
        <v>121.8</v>
      </c>
      <c r="H13" s="64">
        <f t="shared" si="0"/>
        <v>4.6391752577319423E-2</v>
      </c>
      <c r="I13" s="64">
        <f t="shared" si="1"/>
        <v>90.463917525772871</v>
      </c>
      <c r="J13" s="68">
        <f t="shared" si="4"/>
        <v>2040.4639175257728</v>
      </c>
      <c r="K13" s="60">
        <f t="shared" si="2"/>
        <v>2162.891752577319</v>
      </c>
    </row>
    <row r="14" spans="2:11" x14ac:dyDescent="0.25">
      <c r="B14" s="58" t="s">
        <v>72</v>
      </c>
      <c r="C14" s="68">
        <v>1950</v>
      </c>
      <c r="D14" s="64">
        <f t="shared" si="3"/>
        <v>292.5</v>
      </c>
      <c r="E14" s="64">
        <v>1950</v>
      </c>
      <c r="F14" s="90">
        <v>116.4</v>
      </c>
      <c r="G14" s="90">
        <v>121.8</v>
      </c>
      <c r="H14" s="64">
        <f t="shared" si="0"/>
        <v>4.6391752577319423E-2</v>
      </c>
      <c r="I14" s="64">
        <f t="shared" si="1"/>
        <v>90.463917525772871</v>
      </c>
      <c r="J14" s="68">
        <f t="shared" si="4"/>
        <v>2040.4639175257728</v>
      </c>
      <c r="K14" s="60">
        <f t="shared" si="2"/>
        <v>2162.891752577319</v>
      </c>
    </row>
    <row r="15" spans="2:11" x14ac:dyDescent="0.25">
      <c r="B15" s="58" t="s">
        <v>73</v>
      </c>
      <c r="C15" s="68">
        <v>1950</v>
      </c>
      <c r="D15" s="64">
        <f t="shared" si="3"/>
        <v>292.5</v>
      </c>
      <c r="E15" s="64">
        <v>1950</v>
      </c>
      <c r="F15" s="90">
        <v>116.4</v>
      </c>
      <c r="G15" s="90">
        <v>121.8</v>
      </c>
      <c r="H15" s="64">
        <f t="shared" si="0"/>
        <v>4.6391752577319423E-2</v>
      </c>
      <c r="I15" s="64">
        <f t="shared" si="1"/>
        <v>90.463917525772871</v>
      </c>
      <c r="J15" s="68">
        <f t="shared" si="4"/>
        <v>2040.4639175257728</v>
      </c>
      <c r="K15" s="60">
        <f t="shared" si="2"/>
        <v>2162.891752577319</v>
      </c>
    </row>
    <row r="16" spans="2:11" x14ac:dyDescent="0.25">
      <c r="B16" s="58" t="s">
        <v>74</v>
      </c>
      <c r="C16" s="68">
        <v>1950</v>
      </c>
      <c r="D16" s="64">
        <f t="shared" si="3"/>
        <v>292.5</v>
      </c>
      <c r="E16" s="64">
        <v>1950</v>
      </c>
      <c r="F16" s="90">
        <v>116.4</v>
      </c>
      <c r="G16" s="90">
        <v>121.8</v>
      </c>
      <c r="H16" s="64">
        <f t="shared" si="0"/>
        <v>4.6391752577319423E-2</v>
      </c>
      <c r="I16" s="64">
        <f t="shared" si="1"/>
        <v>90.463917525772871</v>
      </c>
      <c r="J16" s="68">
        <f t="shared" si="4"/>
        <v>2040.4639175257728</v>
      </c>
      <c r="K16" s="60">
        <f t="shared" si="2"/>
        <v>2162.891752577319</v>
      </c>
    </row>
    <row r="17" spans="2:11" x14ac:dyDescent="0.25">
      <c r="B17" s="58" t="s">
        <v>75</v>
      </c>
      <c r="C17" s="68">
        <v>1950</v>
      </c>
      <c r="D17" s="64">
        <f t="shared" si="3"/>
        <v>292.5</v>
      </c>
      <c r="E17" s="64">
        <v>1950</v>
      </c>
      <c r="F17" s="90">
        <v>116.4</v>
      </c>
      <c r="G17" s="90">
        <v>121.8</v>
      </c>
      <c r="H17" s="64">
        <f t="shared" si="0"/>
        <v>4.6391752577319423E-2</v>
      </c>
      <c r="I17" s="64">
        <f t="shared" si="1"/>
        <v>90.463917525772871</v>
      </c>
      <c r="J17" s="68">
        <f t="shared" si="4"/>
        <v>2040.4639175257728</v>
      </c>
      <c r="K17" s="60">
        <f t="shared" si="2"/>
        <v>2162.891752577319</v>
      </c>
    </row>
    <row r="20" spans="2:11" s="67" customFormat="1" ht="61.5" customHeight="1" x14ac:dyDescent="0.3">
      <c r="B20" s="91" t="s">
        <v>90</v>
      </c>
      <c r="C20" s="92" t="s">
        <v>65</v>
      </c>
      <c r="D20" s="93" t="s">
        <v>83</v>
      </c>
      <c r="E20" s="93" t="s">
        <v>84</v>
      </c>
      <c r="F20" s="93" t="s">
        <v>85</v>
      </c>
      <c r="G20" s="93" t="s">
        <v>86</v>
      </c>
      <c r="H20" s="91" t="s">
        <v>87</v>
      </c>
      <c r="I20" s="93" t="s">
        <v>88</v>
      </c>
      <c r="J20" s="94" t="s">
        <v>89</v>
      </c>
      <c r="K20" s="93" t="s">
        <v>119</v>
      </c>
    </row>
    <row r="21" spans="2:11" x14ac:dyDescent="0.25">
      <c r="B21" s="58" t="s">
        <v>66</v>
      </c>
      <c r="C21" s="68">
        <v>9500</v>
      </c>
      <c r="D21" s="64">
        <f>C21*15%</f>
        <v>1425</v>
      </c>
      <c r="E21" s="64">
        <v>9500</v>
      </c>
      <c r="F21" s="90">
        <v>116.4</v>
      </c>
      <c r="G21" s="90">
        <v>121.8</v>
      </c>
      <c r="H21" s="64">
        <f>G21/F21-1</f>
        <v>4.6391752577319423E-2</v>
      </c>
      <c r="I21" s="64">
        <f>E21*H21</f>
        <v>440.72164948453451</v>
      </c>
      <c r="J21" s="68">
        <f>C21+I21</f>
        <v>9940.7216494845343</v>
      </c>
      <c r="K21" s="60">
        <f>(J21+(J21*6%))</f>
        <v>10537.164948453606</v>
      </c>
    </row>
    <row r="22" spans="2:11" x14ac:dyDescent="0.25">
      <c r="B22" s="58" t="s">
        <v>67</v>
      </c>
      <c r="C22" s="68">
        <v>9500</v>
      </c>
      <c r="D22" s="64">
        <f t="shared" ref="D22:D30" si="5">C22*15%</f>
        <v>1425</v>
      </c>
      <c r="E22" s="64">
        <v>9500</v>
      </c>
      <c r="F22" s="90">
        <v>116.4</v>
      </c>
      <c r="G22" s="90">
        <v>121.8</v>
      </c>
      <c r="H22" s="64">
        <f t="shared" ref="H22:H30" si="6">G22/F22-1</f>
        <v>4.6391752577319423E-2</v>
      </c>
      <c r="I22" s="64">
        <f t="shared" ref="I22:I30" si="7">E22*H22</f>
        <v>440.72164948453451</v>
      </c>
      <c r="J22" s="68">
        <f t="shared" ref="J22:J30" si="8">C22+I22</f>
        <v>9940.7216494845343</v>
      </c>
      <c r="K22" s="60">
        <f t="shared" ref="K22:K30" si="9">(J22+(J22*6%))</f>
        <v>10537.164948453606</v>
      </c>
    </row>
    <row r="23" spans="2:11" x14ac:dyDescent="0.25">
      <c r="B23" s="58" t="s">
        <v>68</v>
      </c>
      <c r="C23" s="68">
        <v>16300</v>
      </c>
      <c r="D23" s="64">
        <f t="shared" si="5"/>
        <v>2445</v>
      </c>
      <c r="E23" s="64">
        <v>16300</v>
      </c>
      <c r="F23" s="90">
        <v>116.4</v>
      </c>
      <c r="G23" s="90">
        <v>121.8</v>
      </c>
      <c r="H23" s="64">
        <f t="shared" si="6"/>
        <v>4.6391752577319423E-2</v>
      </c>
      <c r="I23" s="64">
        <f t="shared" si="7"/>
        <v>756.18556701030661</v>
      </c>
      <c r="J23" s="68">
        <f t="shared" si="8"/>
        <v>17056.185567010307</v>
      </c>
      <c r="K23" s="60">
        <f t="shared" si="9"/>
        <v>18079.556701030924</v>
      </c>
    </row>
    <row r="24" spans="2:11" x14ac:dyDescent="0.25">
      <c r="B24" s="58" t="s">
        <v>69</v>
      </c>
      <c r="C24" s="68">
        <v>16300</v>
      </c>
      <c r="D24" s="64">
        <f t="shared" si="5"/>
        <v>2445</v>
      </c>
      <c r="E24" s="64">
        <v>16300</v>
      </c>
      <c r="F24" s="90">
        <v>116.4</v>
      </c>
      <c r="G24" s="90">
        <v>121.8</v>
      </c>
      <c r="H24" s="64">
        <f t="shared" si="6"/>
        <v>4.6391752577319423E-2</v>
      </c>
      <c r="I24" s="64">
        <f t="shared" si="7"/>
        <v>756.18556701030661</v>
      </c>
      <c r="J24" s="68">
        <f t="shared" si="8"/>
        <v>17056.185567010307</v>
      </c>
      <c r="K24" s="60">
        <f t="shared" si="9"/>
        <v>18079.556701030924</v>
      </c>
    </row>
    <row r="25" spans="2:11" x14ac:dyDescent="0.25">
      <c r="B25" s="58" t="s">
        <v>70</v>
      </c>
      <c r="C25" s="68">
        <v>23590</v>
      </c>
      <c r="D25" s="64">
        <f t="shared" si="5"/>
        <v>3538.5</v>
      </c>
      <c r="E25" s="64">
        <v>23590</v>
      </c>
      <c r="F25" s="90">
        <v>116.4</v>
      </c>
      <c r="G25" s="90">
        <v>121.8</v>
      </c>
      <c r="H25" s="64">
        <f t="shared" si="6"/>
        <v>4.6391752577319423E-2</v>
      </c>
      <c r="I25" s="64">
        <f t="shared" si="7"/>
        <v>1094.3814432989652</v>
      </c>
      <c r="J25" s="68">
        <f t="shared" si="8"/>
        <v>24684.381443298964</v>
      </c>
      <c r="K25" s="60">
        <f t="shared" si="9"/>
        <v>26165.444329896902</v>
      </c>
    </row>
    <row r="26" spans="2:11" x14ac:dyDescent="0.25">
      <c r="B26" s="58" t="s">
        <v>71</v>
      </c>
      <c r="C26" s="68">
        <v>19000</v>
      </c>
      <c r="D26" s="64">
        <f t="shared" si="5"/>
        <v>2850</v>
      </c>
      <c r="E26" s="64">
        <v>19000</v>
      </c>
      <c r="F26" s="90">
        <v>116.4</v>
      </c>
      <c r="G26" s="90">
        <v>121.8</v>
      </c>
      <c r="H26" s="64">
        <f t="shared" si="6"/>
        <v>4.6391752577319423E-2</v>
      </c>
      <c r="I26" s="64">
        <f t="shared" si="7"/>
        <v>881.44329896906902</v>
      </c>
      <c r="J26" s="68">
        <f t="shared" si="8"/>
        <v>19881.443298969069</v>
      </c>
      <c r="K26" s="60">
        <f t="shared" si="9"/>
        <v>21074.329896907213</v>
      </c>
    </row>
    <row r="27" spans="2:11" x14ac:dyDescent="0.25">
      <c r="B27" s="58" t="s">
        <v>72</v>
      </c>
      <c r="C27" s="68">
        <v>14900</v>
      </c>
      <c r="D27" s="64">
        <f t="shared" si="5"/>
        <v>2235</v>
      </c>
      <c r="E27" s="64">
        <v>14900</v>
      </c>
      <c r="F27" s="90">
        <v>116.4</v>
      </c>
      <c r="G27" s="90">
        <v>121.8</v>
      </c>
      <c r="H27" s="64">
        <f t="shared" si="6"/>
        <v>4.6391752577319423E-2</v>
      </c>
      <c r="I27" s="64">
        <f t="shared" si="7"/>
        <v>691.23711340205944</v>
      </c>
      <c r="J27" s="68">
        <f t="shared" si="8"/>
        <v>15591.23711340206</v>
      </c>
      <c r="K27" s="60">
        <f t="shared" si="9"/>
        <v>16526.711340206184</v>
      </c>
    </row>
    <row r="28" spans="2:11" x14ac:dyDescent="0.25">
      <c r="B28" s="58" t="s">
        <v>73</v>
      </c>
      <c r="C28" s="68">
        <v>17900</v>
      </c>
      <c r="D28" s="64">
        <f t="shared" si="5"/>
        <v>2685</v>
      </c>
      <c r="E28" s="64">
        <v>17900</v>
      </c>
      <c r="F28" s="90">
        <v>116.4</v>
      </c>
      <c r="G28" s="90">
        <v>121.8</v>
      </c>
      <c r="H28" s="64">
        <f t="shared" si="6"/>
        <v>4.6391752577319423E-2</v>
      </c>
      <c r="I28" s="64">
        <f t="shared" si="7"/>
        <v>830.41237113401769</v>
      </c>
      <c r="J28" s="68">
        <f t="shared" si="8"/>
        <v>18730.412371134018</v>
      </c>
      <c r="K28" s="60">
        <f t="shared" si="9"/>
        <v>19854.237113402058</v>
      </c>
    </row>
    <row r="29" spans="2:11" x14ac:dyDescent="0.25">
      <c r="B29" s="58" t="s">
        <v>74</v>
      </c>
      <c r="C29" s="68">
        <v>9900</v>
      </c>
      <c r="D29" s="64">
        <f t="shared" si="5"/>
        <v>1485</v>
      </c>
      <c r="E29" s="64">
        <v>9900</v>
      </c>
      <c r="F29" s="90">
        <v>116.4</v>
      </c>
      <c r="G29" s="90">
        <v>121.8</v>
      </c>
      <c r="H29" s="64">
        <f t="shared" si="6"/>
        <v>4.6391752577319423E-2</v>
      </c>
      <c r="I29" s="64">
        <f t="shared" si="7"/>
        <v>459.27835051546231</v>
      </c>
      <c r="J29" s="68">
        <f t="shared" si="8"/>
        <v>10359.278350515462</v>
      </c>
      <c r="K29" s="60">
        <f t="shared" si="9"/>
        <v>10980.83505154639</v>
      </c>
    </row>
    <row r="30" spans="2:11" x14ac:dyDescent="0.25">
      <c r="B30" s="58" t="s">
        <v>75</v>
      </c>
      <c r="C30" s="68">
        <v>19000</v>
      </c>
      <c r="D30" s="64">
        <f t="shared" si="5"/>
        <v>2850</v>
      </c>
      <c r="E30" s="64">
        <v>19000</v>
      </c>
      <c r="F30" s="90">
        <v>116.4</v>
      </c>
      <c r="G30" s="90">
        <v>121.8</v>
      </c>
      <c r="H30" s="64">
        <f t="shared" si="6"/>
        <v>4.6391752577319423E-2</v>
      </c>
      <c r="I30" s="64">
        <f t="shared" si="7"/>
        <v>881.44329896906902</v>
      </c>
      <c r="J30" s="68">
        <f t="shared" si="8"/>
        <v>19881.443298969069</v>
      </c>
      <c r="K30" s="60">
        <f t="shared" si="9"/>
        <v>21074.329896907213</v>
      </c>
    </row>
    <row r="33" spans="2:11" s="66" customFormat="1" ht="54" customHeight="1" x14ac:dyDescent="0.3">
      <c r="B33" s="95"/>
      <c r="C33" s="96" t="s">
        <v>56</v>
      </c>
      <c r="D33" s="97" t="s">
        <v>83</v>
      </c>
      <c r="E33" s="97" t="s">
        <v>84</v>
      </c>
      <c r="F33" s="97" t="s">
        <v>85</v>
      </c>
      <c r="G33" s="98" t="s">
        <v>86</v>
      </c>
      <c r="H33" s="98" t="s">
        <v>87</v>
      </c>
      <c r="I33" s="97" t="s">
        <v>88</v>
      </c>
      <c r="J33" s="99" t="s">
        <v>89</v>
      </c>
    </row>
    <row r="34" spans="2:11" x14ac:dyDescent="0.25">
      <c r="B34" s="58" t="s">
        <v>77</v>
      </c>
      <c r="C34" s="68">
        <v>300</v>
      </c>
      <c r="D34" s="65">
        <f>C34*15%</f>
        <v>45</v>
      </c>
      <c r="E34" s="65">
        <v>300</v>
      </c>
      <c r="F34" s="88">
        <v>116.4</v>
      </c>
      <c r="G34" s="88">
        <v>121.8</v>
      </c>
      <c r="H34" s="58">
        <f>G34/F34-1</f>
        <v>4.6391752577319423E-2</v>
      </c>
      <c r="I34" s="65">
        <f>E34*H34</f>
        <v>13.917525773195827</v>
      </c>
      <c r="J34" s="60">
        <f>C34+I34</f>
        <v>313.91752577319585</v>
      </c>
    </row>
    <row r="35" spans="2:11" x14ac:dyDescent="0.25">
      <c r="B35" s="58" t="s">
        <v>55</v>
      </c>
      <c r="C35" s="68">
        <v>7.65</v>
      </c>
      <c r="D35" s="65"/>
      <c r="E35" s="65"/>
      <c r="F35" s="88"/>
      <c r="G35" s="88"/>
      <c r="H35" s="58"/>
      <c r="I35" s="65"/>
      <c r="J35" s="60">
        <f>C35+I35</f>
        <v>7.65</v>
      </c>
      <c r="K35" s="57" t="s">
        <v>110</v>
      </c>
    </row>
    <row r="37" spans="2:11" s="66" customFormat="1" ht="50.25" customHeight="1" x14ac:dyDescent="0.3">
      <c r="B37" s="95"/>
      <c r="C37" s="96" t="s">
        <v>57</v>
      </c>
      <c r="D37" s="97" t="s">
        <v>83</v>
      </c>
      <c r="E37" s="97" t="s">
        <v>84</v>
      </c>
      <c r="F37" s="97" t="s">
        <v>85</v>
      </c>
      <c r="G37" s="97" t="s">
        <v>86</v>
      </c>
      <c r="H37" s="98" t="s">
        <v>87</v>
      </c>
      <c r="I37" s="97" t="s">
        <v>88</v>
      </c>
      <c r="J37" s="99" t="s">
        <v>89</v>
      </c>
    </row>
    <row r="38" spans="2:11" x14ac:dyDescent="0.25">
      <c r="B38" s="58" t="s">
        <v>77</v>
      </c>
      <c r="C38" s="68">
        <v>450</v>
      </c>
      <c r="D38" s="58">
        <f>C38*15%</f>
        <v>67.5</v>
      </c>
      <c r="E38" s="58">
        <v>450</v>
      </c>
      <c r="F38" s="88">
        <v>116.4</v>
      </c>
      <c r="G38" s="88">
        <v>121.8</v>
      </c>
      <c r="H38" s="58">
        <f>G38/F38-1</f>
        <v>4.6391752577319423E-2</v>
      </c>
      <c r="I38" s="59">
        <f>E38*H38</f>
        <v>20.87628865979374</v>
      </c>
      <c r="J38" s="60">
        <f>C38+I38</f>
        <v>470.87628865979372</v>
      </c>
    </row>
    <row r="39" spans="2:11" x14ac:dyDescent="0.25">
      <c r="B39" s="58" t="s">
        <v>55</v>
      </c>
      <c r="C39" s="68">
        <v>7.65</v>
      </c>
      <c r="D39" s="58"/>
      <c r="E39" s="58"/>
      <c r="F39" s="88"/>
      <c r="G39" s="88"/>
      <c r="H39" s="58"/>
      <c r="I39" s="59"/>
      <c r="J39" s="60">
        <f>C39+I39</f>
        <v>7.65</v>
      </c>
      <c r="K39" s="57" t="s">
        <v>110</v>
      </c>
    </row>
    <row r="42" spans="2:11" ht="30" x14ac:dyDescent="0.25">
      <c r="B42" s="91" t="s">
        <v>176</v>
      </c>
      <c r="C42" s="92" t="s">
        <v>65</v>
      </c>
      <c r="D42" s="93" t="s">
        <v>83</v>
      </c>
      <c r="E42" s="93" t="s">
        <v>84</v>
      </c>
      <c r="F42" s="93" t="s">
        <v>85</v>
      </c>
      <c r="G42" s="93" t="s">
        <v>86</v>
      </c>
      <c r="H42" s="91" t="s">
        <v>87</v>
      </c>
      <c r="I42" s="93" t="s">
        <v>88</v>
      </c>
      <c r="J42" s="94" t="s">
        <v>89</v>
      </c>
      <c r="K42" s="93" t="s">
        <v>119</v>
      </c>
    </row>
    <row r="43" spans="2:11" x14ac:dyDescent="0.25">
      <c r="B43" s="58" t="s">
        <v>177</v>
      </c>
      <c r="C43" s="68">
        <v>5140.84</v>
      </c>
      <c r="D43" s="64">
        <f>C43*15%</f>
        <v>771.12599999999998</v>
      </c>
      <c r="E43" s="64">
        <v>9500</v>
      </c>
      <c r="F43" s="90">
        <v>116.4</v>
      </c>
      <c r="G43" s="90">
        <v>121.8</v>
      </c>
      <c r="H43" s="64">
        <f>G43/F43-1</f>
        <v>4.6391752577319423E-2</v>
      </c>
      <c r="I43" s="64">
        <f>E43*H43</f>
        <v>440.72164948453451</v>
      </c>
      <c r="J43" s="68">
        <f>C43+I43</f>
        <v>5581.5616494845344</v>
      </c>
      <c r="K43" s="60">
        <f>(J43+(J43*6%))</f>
        <v>5916.4553484536063</v>
      </c>
    </row>
    <row r="44" spans="2:11" x14ac:dyDescent="0.25">
      <c r="B44" s="58"/>
      <c r="C44" s="68"/>
      <c r="D44" s="64"/>
      <c r="E44" s="64"/>
      <c r="F44" s="90"/>
      <c r="G44" s="90"/>
      <c r="H44" s="64"/>
      <c r="I44" s="64"/>
      <c r="J44" s="68"/>
      <c r="K44" s="60"/>
    </row>
    <row r="45" spans="2:11" x14ac:dyDescent="0.25">
      <c r="B45" s="58"/>
      <c r="C45" s="68"/>
      <c r="D45" s="64"/>
      <c r="E45" s="64"/>
      <c r="F45" s="90"/>
      <c r="G45" s="90"/>
      <c r="H45" s="64"/>
      <c r="I45" s="64"/>
      <c r="J45" s="68"/>
      <c r="K45" s="60"/>
    </row>
    <row r="46" spans="2:11" x14ac:dyDescent="0.25">
      <c r="B46" s="58"/>
      <c r="C46" s="68"/>
      <c r="D46" s="64"/>
      <c r="E46" s="64"/>
      <c r="F46" s="90"/>
      <c r="G46" s="90"/>
      <c r="H46" s="64"/>
      <c r="I46" s="64"/>
      <c r="J46" s="68"/>
      <c r="K46" s="60"/>
    </row>
    <row r="47" spans="2:11" x14ac:dyDescent="0.25">
      <c r="B47" s="58"/>
      <c r="C47" s="68"/>
      <c r="D47" s="64"/>
      <c r="E47" s="64"/>
      <c r="F47" s="90"/>
      <c r="G47" s="90"/>
      <c r="H47" s="64"/>
      <c r="I47" s="64"/>
      <c r="J47" s="68"/>
      <c r="K47" s="60"/>
    </row>
  </sheetData>
  <mergeCells count="3">
    <mergeCell ref="E3:K3"/>
    <mergeCell ref="E4:K4"/>
    <mergeCell ref="E5:K5"/>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Q21"/>
  <sheetViews>
    <sheetView workbookViewId="0">
      <selection activeCell="H25" sqref="H25"/>
    </sheetView>
  </sheetViews>
  <sheetFormatPr defaultColWidth="9.109375" defaultRowHeight="13.8" x14ac:dyDescent="0.25"/>
  <cols>
    <col min="1" max="1" width="9.109375" style="77"/>
    <col min="2" max="2" width="25" style="77" customWidth="1"/>
    <col min="3" max="3" width="16.88671875" style="77" customWidth="1"/>
    <col min="4" max="4" width="12.5546875" style="77" customWidth="1"/>
    <col min="5" max="5" width="11.88671875" style="77" customWidth="1"/>
    <col min="6" max="6" width="9.109375" style="77"/>
    <col min="7" max="7" width="19.109375" style="77" customWidth="1"/>
    <col min="8" max="8" width="15.5546875" style="77" customWidth="1"/>
    <col min="9" max="9" width="17.6640625" style="77" customWidth="1"/>
    <col min="10" max="10" width="9.109375" style="77"/>
    <col min="11" max="11" width="20.33203125" style="77" customWidth="1"/>
    <col min="12" max="12" width="18.5546875" style="77" customWidth="1"/>
    <col min="13" max="13" width="18" style="77" customWidth="1"/>
    <col min="14" max="14" width="9.109375" style="77"/>
    <col min="15" max="15" width="19.44140625" style="77" customWidth="1"/>
    <col min="16" max="16" width="17.44140625" style="77" customWidth="1"/>
    <col min="17" max="17" width="21.109375" style="77" customWidth="1"/>
    <col min="18" max="16384" width="9.109375" style="77"/>
  </cols>
  <sheetData>
    <row r="2" spans="2:17" x14ac:dyDescent="0.25">
      <c r="B2" s="77" t="s">
        <v>198</v>
      </c>
    </row>
    <row r="3" spans="2:17" x14ac:dyDescent="0.25">
      <c r="I3" s="77" t="s">
        <v>169</v>
      </c>
      <c r="M3" s="77" t="s">
        <v>169</v>
      </c>
    </row>
    <row r="4" spans="2:17" s="74" customFormat="1" ht="45" x14ac:dyDescent="0.3">
      <c r="B4" s="75" t="s">
        <v>92</v>
      </c>
      <c r="C4" s="75" t="s">
        <v>96</v>
      </c>
      <c r="D4" s="76" t="s">
        <v>97</v>
      </c>
      <c r="E4" s="76" t="s">
        <v>98</v>
      </c>
      <c r="G4" s="311" t="s">
        <v>100</v>
      </c>
      <c r="H4" s="311"/>
      <c r="I4" s="311"/>
      <c r="K4" s="311" t="s">
        <v>100</v>
      </c>
      <c r="L4" s="311"/>
      <c r="M4" s="311"/>
      <c r="O4" s="311" t="s">
        <v>100</v>
      </c>
      <c r="P4" s="311"/>
      <c r="Q4" s="311"/>
    </row>
    <row r="5" spans="2:17" ht="15" x14ac:dyDescent="0.25">
      <c r="B5" s="75"/>
      <c r="C5" s="75"/>
      <c r="D5" s="76"/>
      <c r="E5" s="76"/>
      <c r="G5" s="64" t="s">
        <v>101</v>
      </c>
      <c r="H5" s="64" t="s">
        <v>102</v>
      </c>
      <c r="I5" s="64" t="s">
        <v>103</v>
      </c>
      <c r="K5" s="64" t="s">
        <v>101</v>
      </c>
      <c r="L5" s="64" t="s">
        <v>109</v>
      </c>
      <c r="M5" s="64" t="s">
        <v>103</v>
      </c>
      <c r="O5" s="64" t="s">
        <v>101</v>
      </c>
      <c r="P5" s="183" t="s">
        <v>179</v>
      </c>
      <c r="Q5" s="64" t="s">
        <v>103</v>
      </c>
    </row>
    <row r="6" spans="2:17" x14ac:dyDescent="0.25">
      <c r="B6" s="64" t="s">
        <v>93</v>
      </c>
      <c r="C6" s="64"/>
      <c r="D6" s="78"/>
      <c r="E6" s="64"/>
      <c r="G6" s="64">
        <v>40</v>
      </c>
      <c r="H6" s="64">
        <v>40</v>
      </c>
      <c r="I6" s="64">
        <f>G6+H6</f>
        <v>80</v>
      </c>
      <c r="K6" s="64">
        <v>90</v>
      </c>
      <c r="L6" s="64">
        <v>90</v>
      </c>
      <c r="M6" s="64">
        <f>K6+L6</f>
        <v>180</v>
      </c>
      <c r="O6" s="64">
        <v>105.5</v>
      </c>
      <c r="P6" s="64">
        <v>105.5</v>
      </c>
      <c r="Q6" s="64">
        <f>O6+P6</f>
        <v>211</v>
      </c>
    </row>
    <row r="7" spans="2:17" x14ac:dyDescent="0.25">
      <c r="B7" s="64" t="s">
        <v>94</v>
      </c>
      <c r="C7" s="64"/>
      <c r="D7" s="78"/>
      <c r="E7" s="64"/>
      <c r="G7" s="64"/>
      <c r="H7" s="64"/>
      <c r="I7" s="64"/>
      <c r="K7" s="64"/>
      <c r="L7" s="64"/>
      <c r="M7" s="64"/>
      <c r="O7" s="64"/>
      <c r="P7" s="64"/>
      <c r="Q7" s="64"/>
    </row>
    <row r="8" spans="2:17" x14ac:dyDescent="0.25">
      <c r="B8" s="64" t="s">
        <v>95</v>
      </c>
      <c r="C8" s="64">
        <v>9</v>
      </c>
      <c r="D8" s="78">
        <v>1</v>
      </c>
      <c r="E8" s="64">
        <f t="shared" ref="E8" si="0">C8*D8</f>
        <v>9</v>
      </c>
      <c r="G8" s="64"/>
      <c r="H8" s="64"/>
      <c r="I8" s="64"/>
      <c r="K8" s="64"/>
      <c r="L8" s="64"/>
      <c r="M8" s="64"/>
      <c r="O8" s="64"/>
      <c r="P8" s="64"/>
      <c r="Q8" s="64"/>
    </row>
    <row r="10" spans="2:17" x14ac:dyDescent="0.25">
      <c r="B10" s="318" t="s">
        <v>98</v>
      </c>
      <c r="C10" s="319"/>
      <c r="D10" s="320"/>
      <c r="E10" s="79">
        <f>SUM(E6:E8)</f>
        <v>9</v>
      </c>
      <c r="G10" s="308" t="s">
        <v>104</v>
      </c>
      <c r="H10" s="308"/>
      <c r="I10" s="78">
        <f>SUM(I6:I8)</f>
        <v>80</v>
      </c>
      <c r="K10" s="308" t="s">
        <v>104</v>
      </c>
      <c r="L10" s="308"/>
      <c r="M10" s="78">
        <f>SUM(M6:M8)</f>
        <v>180</v>
      </c>
      <c r="O10" s="308" t="s">
        <v>104</v>
      </c>
      <c r="P10" s="308"/>
      <c r="Q10" s="179">
        <f>SUM(Q6:Q8)</f>
        <v>211</v>
      </c>
    </row>
    <row r="12" spans="2:17" x14ac:dyDescent="0.25">
      <c r="B12" s="318" t="s">
        <v>99</v>
      </c>
      <c r="C12" s="319"/>
      <c r="D12" s="320"/>
      <c r="E12" s="64">
        <v>6</v>
      </c>
      <c r="G12" s="308" t="s">
        <v>99</v>
      </c>
      <c r="H12" s="308"/>
      <c r="I12" s="78">
        <v>6</v>
      </c>
      <c r="K12" s="308" t="s">
        <v>99</v>
      </c>
      <c r="L12" s="308"/>
      <c r="M12" s="78">
        <v>6</v>
      </c>
      <c r="O12" s="308" t="s">
        <v>99</v>
      </c>
      <c r="P12" s="308"/>
      <c r="Q12" s="179">
        <v>6</v>
      </c>
    </row>
    <row r="14" spans="2:17" ht="38.25" customHeight="1" x14ac:dyDescent="0.25">
      <c r="B14" s="321" t="s">
        <v>152</v>
      </c>
      <c r="C14" s="321"/>
      <c r="D14" s="321"/>
      <c r="E14" s="64">
        <f>E10*E12</f>
        <v>54</v>
      </c>
      <c r="G14" s="309" t="s">
        <v>150</v>
      </c>
      <c r="H14" s="310"/>
      <c r="I14" s="78">
        <f>I10*I12</f>
        <v>480</v>
      </c>
      <c r="K14" s="309" t="s">
        <v>150</v>
      </c>
      <c r="L14" s="310"/>
      <c r="M14" s="78">
        <f>M10*M12</f>
        <v>1080</v>
      </c>
      <c r="O14" s="309" t="s">
        <v>150</v>
      </c>
      <c r="P14" s="310"/>
      <c r="Q14" s="179">
        <f>Q10*Q12</f>
        <v>1266</v>
      </c>
    </row>
    <row r="15" spans="2:17" x14ac:dyDescent="0.25">
      <c r="G15" s="115"/>
      <c r="H15" s="115"/>
      <c r="I15" s="115"/>
    </row>
    <row r="16" spans="2:17" ht="34.5" customHeight="1" x14ac:dyDescent="0.25">
      <c r="B16" s="312" t="s">
        <v>175</v>
      </c>
      <c r="C16" s="313"/>
      <c r="D16" s="314"/>
      <c r="E16" s="64">
        <f>E14</f>
        <v>54</v>
      </c>
      <c r="G16" s="309" t="s">
        <v>175</v>
      </c>
      <c r="H16" s="310"/>
      <c r="I16" s="103">
        <f>I14</f>
        <v>480</v>
      </c>
      <c r="K16" s="309" t="s">
        <v>175</v>
      </c>
      <c r="L16" s="310"/>
      <c r="M16" s="103">
        <f>M14</f>
        <v>1080</v>
      </c>
      <c r="O16" s="309" t="s">
        <v>175</v>
      </c>
      <c r="P16" s="310"/>
      <c r="Q16" s="179">
        <f>Q14</f>
        <v>1266</v>
      </c>
    </row>
    <row r="18" spans="2:17" x14ac:dyDescent="0.25">
      <c r="B18" s="315" t="s">
        <v>153</v>
      </c>
      <c r="C18" s="316"/>
      <c r="D18" s="317"/>
      <c r="E18" s="182">
        <f>E14*19</f>
        <v>1026</v>
      </c>
      <c r="G18" s="308" t="s">
        <v>151</v>
      </c>
      <c r="H18" s="308"/>
      <c r="I18" s="181">
        <f>I16*19</f>
        <v>9120</v>
      </c>
      <c r="K18" s="308" t="s">
        <v>151</v>
      </c>
      <c r="L18" s="308"/>
      <c r="M18" s="181">
        <f>M16*19</f>
        <v>20520</v>
      </c>
      <c r="O18" s="308" t="s">
        <v>151</v>
      </c>
      <c r="P18" s="308"/>
      <c r="Q18" s="181">
        <f>Q16*19</f>
        <v>24054</v>
      </c>
    </row>
    <row r="20" spans="2:17" x14ac:dyDescent="0.25">
      <c r="B20" s="211" t="s">
        <v>199</v>
      </c>
      <c r="E20" s="180"/>
    </row>
    <row r="21" spans="2:17" x14ac:dyDescent="0.25">
      <c r="B21" s="212" t="s">
        <v>200</v>
      </c>
    </row>
  </sheetData>
  <mergeCells count="23">
    <mergeCell ref="B16:D16"/>
    <mergeCell ref="B18:D18"/>
    <mergeCell ref="G18:H18"/>
    <mergeCell ref="B10:D10"/>
    <mergeCell ref="B12:D12"/>
    <mergeCell ref="B14:D14"/>
    <mergeCell ref="G14:H14"/>
    <mergeCell ref="O18:P18"/>
    <mergeCell ref="G16:H16"/>
    <mergeCell ref="O4:Q4"/>
    <mergeCell ref="O10:P10"/>
    <mergeCell ref="O12:P12"/>
    <mergeCell ref="O14:P14"/>
    <mergeCell ref="O16:P16"/>
    <mergeCell ref="K18:L18"/>
    <mergeCell ref="K4:M4"/>
    <mergeCell ref="K10:L10"/>
    <mergeCell ref="K12:L12"/>
    <mergeCell ref="K14:L14"/>
    <mergeCell ref="K16:L16"/>
    <mergeCell ref="G4:I4"/>
    <mergeCell ref="G10:H10"/>
    <mergeCell ref="G12:H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G23"/>
  <sheetViews>
    <sheetView zoomScale="80" zoomScaleNormal="80" workbookViewId="0">
      <selection activeCell="H20" sqref="H20"/>
    </sheetView>
  </sheetViews>
  <sheetFormatPr defaultColWidth="9.109375" defaultRowHeight="13.8" x14ac:dyDescent="0.25"/>
  <cols>
    <col min="1" max="1" width="9.109375" style="106"/>
    <col min="2" max="2" width="45" style="106" customWidth="1"/>
    <col min="3" max="3" width="3.33203125" style="106" customWidth="1"/>
    <col min="4" max="4" width="9.109375" style="106" customWidth="1"/>
    <col min="5" max="5" width="17.5546875" style="106" customWidth="1"/>
    <col min="6" max="6" width="4" style="106" customWidth="1"/>
    <col min="7" max="7" width="17.5546875" style="109" customWidth="1"/>
    <col min="8" max="16384" width="9.109375" style="106"/>
  </cols>
  <sheetData>
    <row r="3" spans="2:7" x14ac:dyDescent="0.25">
      <c r="E3" s="106" t="s">
        <v>146</v>
      </c>
      <c r="G3" s="109" t="s">
        <v>145</v>
      </c>
    </row>
    <row r="5" spans="2:7" x14ac:dyDescent="0.25">
      <c r="B5" s="106" t="s">
        <v>136</v>
      </c>
      <c r="D5" s="106" t="s">
        <v>126</v>
      </c>
      <c r="E5" s="113">
        <v>28265</v>
      </c>
      <c r="G5" s="109">
        <v>3733.33</v>
      </c>
    </row>
    <row r="6" spans="2:7" x14ac:dyDescent="0.25">
      <c r="E6" s="108"/>
    </row>
    <row r="7" spans="2:7" x14ac:dyDescent="0.25">
      <c r="B7" s="106" t="s">
        <v>137</v>
      </c>
      <c r="D7" s="106" t="s">
        <v>127</v>
      </c>
      <c r="E7" s="113">
        <v>12883</v>
      </c>
      <c r="G7" s="109">
        <v>3733.33</v>
      </c>
    </row>
    <row r="8" spans="2:7" x14ac:dyDescent="0.25">
      <c r="E8" s="108"/>
    </row>
    <row r="9" spans="2:7" ht="16.5" customHeight="1" x14ac:dyDescent="0.25">
      <c r="B9" s="107" t="s">
        <v>138</v>
      </c>
      <c r="D9" s="106" t="s">
        <v>128</v>
      </c>
      <c r="E9" s="113">
        <v>8964</v>
      </c>
      <c r="G9" s="109">
        <v>3733.33</v>
      </c>
    </row>
    <row r="10" spans="2:7" x14ac:dyDescent="0.25">
      <c r="E10" s="108"/>
    </row>
    <row r="11" spans="2:7" x14ac:dyDescent="0.25">
      <c r="B11" s="106" t="s">
        <v>139</v>
      </c>
      <c r="D11" s="106" t="s">
        <v>129</v>
      </c>
      <c r="E11" s="113">
        <v>7036</v>
      </c>
      <c r="G11" s="109">
        <v>3733.33</v>
      </c>
    </row>
    <row r="12" spans="2:7" x14ac:dyDescent="0.25">
      <c r="E12" s="108"/>
    </row>
    <row r="13" spans="2:7" x14ac:dyDescent="0.25">
      <c r="B13" s="106" t="s">
        <v>140</v>
      </c>
      <c r="D13" s="106" t="s">
        <v>130</v>
      </c>
      <c r="E13" s="113">
        <v>28265</v>
      </c>
      <c r="G13" s="109">
        <v>3733.33</v>
      </c>
    </row>
    <row r="14" spans="2:7" x14ac:dyDescent="0.25">
      <c r="E14" s="108"/>
    </row>
    <row r="15" spans="2:7" x14ac:dyDescent="0.25">
      <c r="B15" s="106" t="s">
        <v>141</v>
      </c>
      <c r="D15" s="106" t="s">
        <v>131</v>
      </c>
      <c r="E15" s="113">
        <v>7306</v>
      </c>
      <c r="G15" s="109">
        <v>3733.33</v>
      </c>
    </row>
    <row r="16" spans="2:7" x14ac:dyDescent="0.25">
      <c r="E16" s="108"/>
    </row>
    <row r="17" spans="2:7" x14ac:dyDescent="0.25">
      <c r="B17" s="106" t="s">
        <v>142</v>
      </c>
      <c r="D17" s="106" t="s">
        <v>132</v>
      </c>
      <c r="E17" s="113">
        <v>18612</v>
      </c>
      <c r="G17" s="109">
        <v>3733.33</v>
      </c>
    </row>
    <row r="18" spans="2:7" x14ac:dyDescent="0.25">
      <c r="E18" s="108"/>
    </row>
    <row r="19" spans="2:7" x14ac:dyDescent="0.25">
      <c r="B19" s="106" t="s">
        <v>142</v>
      </c>
      <c r="D19" s="106" t="s">
        <v>133</v>
      </c>
      <c r="E19" s="113">
        <v>18612</v>
      </c>
      <c r="G19" s="109">
        <v>3733.33</v>
      </c>
    </row>
    <row r="20" spans="2:7" x14ac:dyDescent="0.25">
      <c r="E20" s="108"/>
    </row>
    <row r="21" spans="2:7" x14ac:dyDescent="0.25">
      <c r="B21" s="106" t="s">
        <v>143</v>
      </c>
      <c r="D21" s="106" t="s">
        <v>134</v>
      </c>
      <c r="E21" s="113">
        <v>28265</v>
      </c>
      <c r="G21" s="109">
        <v>3733.33</v>
      </c>
    </row>
    <row r="22" spans="2:7" x14ac:dyDescent="0.25">
      <c r="E22" s="108"/>
    </row>
    <row r="23" spans="2:7" x14ac:dyDescent="0.25">
      <c r="B23" s="106" t="s">
        <v>144</v>
      </c>
      <c r="D23" s="106" t="s">
        <v>135</v>
      </c>
      <c r="E23" s="113">
        <v>19815</v>
      </c>
      <c r="G23" s="109">
        <v>3733.33</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I37"/>
  <sheetViews>
    <sheetView zoomScale="80" zoomScaleNormal="80" workbookViewId="0">
      <selection activeCell="I20" sqref="I20"/>
    </sheetView>
  </sheetViews>
  <sheetFormatPr defaultColWidth="9.109375" defaultRowHeight="13.8" x14ac:dyDescent="0.25"/>
  <cols>
    <col min="1" max="2" width="9.109375" style="106"/>
    <col min="3" max="3" width="58.109375" style="106" customWidth="1"/>
    <col min="4" max="4" width="4.44140625" style="106" customWidth="1"/>
    <col min="5" max="5" width="17.5546875" style="109" customWidth="1"/>
    <col min="6" max="6" width="18" style="109" customWidth="1"/>
    <col min="7" max="7" width="9.109375" style="106"/>
    <col min="8" max="8" width="13.6640625" style="106" customWidth="1"/>
    <col min="9" max="9" width="16.33203125" style="106" customWidth="1"/>
    <col min="10" max="16384" width="9.109375" style="106"/>
  </cols>
  <sheetData>
    <row r="2" spans="2:9" x14ac:dyDescent="0.25">
      <c r="B2" s="111" t="s">
        <v>79</v>
      </c>
      <c r="C2" s="111" t="s">
        <v>27</v>
      </c>
      <c r="D2" s="111"/>
      <c r="E2" s="112" t="s">
        <v>147</v>
      </c>
      <c r="F2" s="112" t="s">
        <v>148</v>
      </c>
      <c r="G2" s="111"/>
      <c r="H2" s="112" t="s">
        <v>147</v>
      </c>
      <c r="I2" s="112" t="s">
        <v>148</v>
      </c>
    </row>
    <row r="4" spans="2:9" x14ac:dyDescent="0.25">
      <c r="B4" s="110">
        <v>1</v>
      </c>
      <c r="C4" s="106" t="s">
        <v>66</v>
      </c>
      <c r="E4" s="109">
        <v>2162.89</v>
      </c>
      <c r="F4" s="109">
        <v>10537.16</v>
      </c>
      <c r="H4" s="109">
        <v>3733.33</v>
      </c>
      <c r="I4" s="109">
        <f>E25</f>
        <v>7036</v>
      </c>
    </row>
    <row r="5" spans="2:9" x14ac:dyDescent="0.25">
      <c r="B5" s="110">
        <v>2</v>
      </c>
      <c r="C5" s="106" t="s">
        <v>67</v>
      </c>
      <c r="E5" s="109">
        <v>2162.89</v>
      </c>
      <c r="F5" s="109">
        <v>10537.16</v>
      </c>
      <c r="H5" s="109">
        <v>3733.33</v>
      </c>
      <c r="I5" s="109">
        <f>E29</f>
        <v>7306</v>
      </c>
    </row>
    <row r="6" spans="2:9" x14ac:dyDescent="0.25">
      <c r="B6" s="110">
        <v>3</v>
      </c>
      <c r="C6" s="106" t="s">
        <v>68</v>
      </c>
      <c r="E6" s="109">
        <v>2162.89</v>
      </c>
      <c r="F6" s="109">
        <v>18079.560000000001</v>
      </c>
      <c r="H6" s="109">
        <v>3733.33</v>
      </c>
      <c r="I6" s="108">
        <f>E19</f>
        <v>28265</v>
      </c>
    </row>
    <row r="7" spans="2:9" x14ac:dyDescent="0.25">
      <c r="B7" s="110">
        <v>4</v>
      </c>
      <c r="C7" s="106" t="s">
        <v>69</v>
      </c>
      <c r="E7" s="109">
        <v>2162.89</v>
      </c>
      <c r="F7" s="109">
        <v>18079.560000000001</v>
      </c>
      <c r="H7" s="109">
        <v>3733.33</v>
      </c>
      <c r="I7" s="108">
        <f>E31</f>
        <v>18612</v>
      </c>
    </row>
    <row r="8" spans="2:9" x14ac:dyDescent="0.25">
      <c r="B8" s="110">
        <v>5</v>
      </c>
      <c r="C8" s="106" t="s">
        <v>70</v>
      </c>
      <c r="E8" s="109">
        <v>2162.89</v>
      </c>
      <c r="F8" s="109">
        <v>26165.439999999999</v>
      </c>
      <c r="H8" s="109">
        <v>3733.33</v>
      </c>
      <c r="I8" s="108">
        <f>E27</f>
        <v>28265</v>
      </c>
    </row>
    <row r="9" spans="2:9" x14ac:dyDescent="0.25">
      <c r="B9" s="110">
        <v>6</v>
      </c>
      <c r="C9" s="106" t="s">
        <v>71</v>
      </c>
      <c r="E9" s="109">
        <v>2162.89</v>
      </c>
      <c r="F9" s="109">
        <v>21074.33</v>
      </c>
      <c r="H9" s="109">
        <v>3733.33</v>
      </c>
      <c r="I9" s="108">
        <f>E27</f>
        <v>28265</v>
      </c>
    </row>
    <row r="10" spans="2:9" x14ac:dyDescent="0.25">
      <c r="B10" s="110">
        <v>7</v>
      </c>
      <c r="C10" s="106" t="s">
        <v>72</v>
      </c>
      <c r="E10" s="109">
        <v>2162.89</v>
      </c>
      <c r="F10" s="109">
        <v>16526.71</v>
      </c>
      <c r="H10" s="109">
        <v>3733.33</v>
      </c>
      <c r="I10" s="108">
        <f>E33</f>
        <v>18612</v>
      </c>
    </row>
    <row r="11" spans="2:9" x14ac:dyDescent="0.25">
      <c r="B11" s="110">
        <v>8</v>
      </c>
      <c r="C11" s="106" t="s">
        <v>73</v>
      </c>
      <c r="E11" s="109">
        <v>2162.89</v>
      </c>
      <c r="F11" s="109">
        <v>19854.240000000002</v>
      </c>
      <c r="H11" s="109">
        <v>3733.33</v>
      </c>
      <c r="I11" s="108">
        <f>E37</f>
        <v>19815</v>
      </c>
    </row>
    <row r="12" spans="2:9" x14ac:dyDescent="0.25">
      <c r="B12" s="110">
        <v>9</v>
      </c>
      <c r="C12" s="106" t="s">
        <v>74</v>
      </c>
      <c r="E12" s="109">
        <v>2162.89</v>
      </c>
      <c r="F12" s="109">
        <v>10980.84</v>
      </c>
      <c r="H12" s="109">
        <v>3733.33</v>
      </c>
      <c r="I12" s="108">
        <f>E23</f>
        <v>8964</v>
      </c>
    </row>
    <row r="13" spans="2:9" x14ac:dyDescent="0.25">
      <c r="B13" s="110">
        <v>10</v>
      </c>
      <c r="C13" s="106" t="s">
        <v>75</v>
      </c>
      <c r="E13" s="109">
        <v>2162.89</v>
      </c>
      <c r="F13" s="109">
        <v>21074.33</v>
      </c>
      <c r="H13" s="109">
        <v>3733.33</v>
      </c>
      <c r="I13" s="108">
        <f>E35</f>
        <v>28265</v>
      </c>
    </row>
    <row r="14" spans="2:9" x14ac:dyDescent="0.25">
      <c r="B14" s="110"/>
      <c r="H14" s="109"/>
      <c r="I14" s="108"/>
    </row>
    <row r="15" spans="2:9" x14ac:dyDescent="0.25">
      <c r="B15" s="110"/>
      <c r="C15" s="106" t="s">
        <v>149</v>
      </c>
      <c r="E15" s="109">
        <f>SUM(E4:E14)</f>
        <v>21628.899999999998</v>
      </c>
      <c r="F15" s="109">
        <f>SUM(F4:F14)</f>
        <v>172909.33000000002</v>
      </c>
      <c r="H15" s="109">
        <f>SUM(H4:H14)</f>
        <v>37333.30000000001</v>
      </c>
      <c r="I15" s="109">
        <f>SUM(I4:I14)</f>
        <v>193405</v>
      </c>
    </row>
    <row r="17" spans="1:9" x14ac:dyDescent="0.25">
      <c r="A17" s="114"/>
      <c r="B17" s="114"/>
      <c r="C17" s="114"/>
      <c r="D17" s="114"/>
      <c r="E17" s="111" t="s">
        <v>146</v>
      </c>
      <c r="F17" s="112" t="s">
        <v>145</v>
      </c>
      <c r="G17" s="114"/>
      <c r="H17" s="114"/>
      <c r="I17" s="114"/>
    </row>
    <row r="18" spans="1:9" x14ac:dyDescent="0.25">
      <c r="E18" s="106"/>
    </row>
    <row r="19" spans="1:9" x14ac:dyDescent="0.25">
      <c r="C19" s="106" t="s">
        <v>136</v>
      </c>
      <c r="E19" s="113">
        <v>28265</v>
      </c>
      <c r="F19" s="109">
        <v>3733.33</v>
      </c>
      <c r="H19" s="106" t="s">
        <v>126</v>
      </c>
    </row>
    <row r="20" spans="1:9" x14ac:dyDescent="0.25">
      <c r="E20" s="108"/>
    </row>
    <row r="21" spans="1:9" x14ac:dyDescent="0.25">
      <c r="C21" s="106" t="s">
        <v>137</v>
      </c>
      <c r="E21" s="113">
        <v>12883</v>
      </c>
      <c r="F21" s="109">
        <v>3733.33</v>
      </c>
      <c r="H21" s="106" t="s">
        <v>127</v>
      </c>
    </row>
    <row r="22" spans="1:9" x14ac:dyDescent="0.25">
      <c r="E22" s="108"/>
    </row>
    <row r="23" spans="1:9" x14ac:dyDescent="0.25">
      <c r="C23" s="107" t="s">
        <v>138</v>
      </c>
      <c r="E23" s="113">
        <v>8964</v>
      </c>
      <c r="F23" s="109">
        <v>3733.33</v>
      </c>
      <c r="H23" s="106" t="s">
        <v>128</v>
      </c>
    </row>
    <row r="24" spans="1:9" x14ac:dyDescent="0.25">
      <c r="E24" s="108"/>
    </row>
    <row r="25" spans="1:9" x14ac:dyDescent="0.25">
      <c r="C25" s="106" t="s">
        <v>139</v>
      </c>
      <c r="E25" s="113">
        <v>7036</v>
      </c>
      <c r="F25" s="109">
        <v>3733.33</v>
      </c>
      <c r="H25" s="106" t="s">
        <v>129</v>
      </c>
    </row>
    <row r="26" spans="1:9" x14ac:dyDescent="0.25">
      <c r="E26" s="108"/>
    </row>
    <row r="27" spans="1:9" x14ac:dyDescent="0.25">
      <c r="C27" s="106" t="s">
        <v>140</v>
      </c>
      <c r="E27" s="113">
        <v>28265</v>
      </c>
      <c r="F27" s="109">
        <v>3733.33</v>
      </c>
      <c r="H27" s="106" t="s">
        <v>130</v>
      </c>
    </row>
    <row r="28" spans="1:9" x14ac:dyDescent="0.25">
      <c r="E28" s="108"/>
    </row>
    <row r="29" spans="1:9" x14ac:dyDescent="0.25">
      <c r="C29" s="106" t="s">
        <v>141</v>
      </c>
      <c r="E29" s="113">
        <v>7306</v>
      </c>
      <c r="F29" s="109">
        <v>3733.33</v>
      </c>
      <c r="H29" s="106" t="s">
        <v>131</v>
      </c>
    </row>
    <row r="30" spans="1:9" x14ac:dyDescent="0.25">
      <c r="E30" s="108"/>
    </row>
    <row r="31" spans="1:9" x14ac:dyDescent="0.25">
      <c r="C31" s="106" t="s">
        <v>142</v>
      </c>
      <c r="E31" s="113">
        <v>18612</v>
      </c>
      <c r="F31" s="109">
        <v>3733.33</v>
      </c>
      <c r="H31" s="106" t="s">
        <v>132</v>
      </c>
    </row>
    <row r="32" spans="1:9" x14ac:dyDescent="0.25">
      <c r="E32" s="108"/>
    </row>
    <row r="33" spans="3:8" x14ac:dyDescent="0.25">
      <c r="C33" s="106" t="s">
        <v>142</v>
      </c>
      <c r="E33" s="113">
        <v>18612</v>
      </c>
      <c r="F33" s="109">
        <v>3733.33</v>
      </c>
      <c r="H33" s="106" t="s">
        <v>133</v>
      </c>
    </row>
    <row r="34" spans="3:8" x14ac:dyDescent="0.25">
      <c r="E34" s="108"/>
    </row>
    <row r="35" spans="3:8" x14ac:dyDescent="0.25">
      <c r="C35" s="106" t="s">
        <v>143</v>
      </c>
      <c r="E35" s="113">
        <v>28265</v>
      </c>
      <c r="F35" s="109">
        <v>3733.33</v>
      </c>
      <c r="H35" s="106" t="s">
        <v>134</v>
      </c>
    </row>
    <row r="36" spans="3:8" x14ac:dyDescent="0.25">
      <c r="E36" s="108"/>
    </row>
    <row r="37" spans="3:8" x14ac:dyDescent="0.25">
      <c r="C37" s="106" t="s">
        <v>144</v>
      </c>
      <c r="E37" s="113">
        <v>19815</v>
      </c>
      <c r="F37" s="109">
        <v>3733.33</v>
      </c>
      <c r="H37" s="106" t="s">
        <v>135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Read me</vt:lpstr>
      <vt:lpstr>Cover Page</vt:lpstr>
      <vt:lpstr>QS Report</vt:lpstr>
      <vt:lpstr>5.1.1 Preamble</vt:lpstr>
      <vt:lpstr>5.1.2 BoQ</vt:lpstr>
      <vt:lpstr>CPA</vt:lpstr>
      <vt:lpstr>Estimated Qty For Call-Outs</vt:lpstr>
      <vt:lpstr>Current Rate</vt:lpstr>
      <vt:lpstr>Variance</vt:lpstr>
      <vt:lpstr>'5.1.1 Preamble'!Print_Area</vt:lpstr>
      <vt:lpstr>'5.1.2 BoQ'!Print_Area</vt:lpstr>
      <vt:lpstr>'Cover Page'!Print_Area</vt:lpstr>
      <vt:lpstr>'Read me'!Print_Area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Mervin Govender</dc:creator>
  <cp:lastModifiedBy>Abongile Noganta</cp:lastModifiedBy>
  <cp:lastPrinted>2022-10-07T08:05:37Z</cp:lastPrinted>
  <dcterms:created xsi:type="dcterms:W3CDTF">2019-06-18T21:06:46Z</dcterms:created>
  <dcterms:modified xsi:type="dcterms:W3CDTF">2022-11-08T14:02:47Z</dcterms:modified>
</cp:coreProperties>
</file>